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Đã PH) Tháng 5\Khu công nghiệp Sóng Thần 3, Bình Dương\"/>
    </mc:Choice>
  </mc:AlternateContent>
  <xr:revisionPtr revIDLastSave="0" documentId="13_ncr:1_{F6FABE42-D8BD-4095-B74E-5124D7A03C6E}" xr6:coauthVersionLast="47" xr6:coauthVersionMax="47" xr10:uidLastSave="{00000000-0000-0000-0000-000000000000}"/>
  <bookViews>
    <workbookView xWindow="-110" yWindow="-110" windowWidth="19420" windowHeight="10300" tabRatio="822" firstSheet="1" activeTab="7" xr2:uid="{00000000-000D-0000-FFFF-FFFF00000000}"/>
  </bookViews>
  <sheets>
    <sheet name="foxz" sheetId="10" state="veryHidden" r:id="rId1"/>
    <sheet name="TSSS " sheetId="20" r:id="rId2"/>
    <sheet name="BĐC " sheetId="21" r:id="rId3"/>
    <sheet name="Công trình TSSS3" sheetId="46" r:id="rId4"/>
    <sheet name="TSSS1" sheetId="41" r:id="rId5"/>
    <sheet name="TSSS2" sheetId="44" r:id="rId6"/>
    <sheet name="TSSS3" sheetId="45" r:id="rId7"/>
    <sheet name="Giá trị công trình" sheetId="47" r:id="rId8"/>
    <sheet name="Tổng hợp giá trị" sheetId="40" r:id="rId9"/>
  </sheets>
  <externalReferences>
    <externalReference r:id="rId10"/>
    <externalReference r:id="rId11"/>
  </externalReferences>
  <definedNames>
    <definedName name="_xlnm._FilterDatabase" localSheetId="2" hidden="1">'BĐC '!$A$1:$G$85</definedName>
    <definedName name="_xlnm.Print_Area" localSheetId="1">'TSSS '!$A$1:$F$76</definedName>
    <definedName name="_xlnm.Print_Area" localSheetId="4">TSSS1!$A:$J</definedName>
    <definedName name="_xlnm.Print_Area" localSheetId="5">TSSS2!$A:$J</definedName>
    <definedName name="_xlnm.Print_Area" localSheetId="6">TSSS3!$A:$J</definedName>
    <definedName name="TTTSSS">'[1]TT TSSS'!$A$3:$L$27</definedName>
  </definedNames>
  <calcPr calcId="191029"/>
</workbook>
</file>

<file path=xl/calcChain.xml><?xml version="1.0" encoding="utf-8"?>
<calcChain xmlns="http://schemas.openxmlformats.org/spreadsheetml/2006/main">
  <c r="S16" i="47" l="1"/>
  <c r="S15" i="47"/>
  <c r="O5" i="47"/>
  <c r="O8" i="47"/>
  <c r="O9" i="47"/>
  <c r="O4" i="47"/>
  <c r="M5" i="47"/>
  <c r="M6" i="47"/>
  <c r="O6" i="47" s="1"/>
  <c r="M7" i="47"/>
  <c r="O7" i="47" s="1"/>
  <c r="M8" i="47"/>
  <c r="M9" i="47"/>
  <c r="M10" i="47"/>
  <c r="O10" i="47" s="1"/>
  <c r="P10" i="47" s="1"/>
  <c r="M11" i="47"/>
  <c r="O11" i="47" s="1"/>
  <c r="M12" i="47"/>
  <c r="O12" i="47" s="1"/>
  <c r="M4" i="47"/>
  <c r="I5" i="47"/>
  <c r="I6" i="47"/>
  <c r="I10" i="47"/>
  <c r="I11" i="47"/>
  <c r="I12" i="47"/>
  <c r="J4" i="47"/>
  <c r="G10" i="47"/>
  <c r="G9" i="47"/>
  <c r="I9" i="47" s="1"/>
  <c r="G8" i="47"/>
  <c r="I8" i="47" s="1"/>
  <c r="G7" i="47"/>
  <c r="I7" i="47" s="1"/>
  <c r="G6" i="47"/>
  <c r="G5" i="47"/>
  <c r="G4" i="47"/>
  <c r="I4" i="47" s="1"/>
  <c r="F6" i="47"/>
  <c r="J6" i="47" s="1"/>
  <c r="F7" i="47"/>
  <c r="J7" i="47" s="1"/>
  <c r="F8" i="47"/>
  <c r="J8" i="47" s="1"/>
  <c r="F9" i="47"/>
  <c r="J9" i="47" s="1"/>
  <c r="F10" i="47"/>
  <c r="J10" i="47" s="1"/>
  <c r="F11" i="47"/>
  <c r="J11" i="47" s="1"/>
  <c r="F12" i="47"/>
  <c r="J12" i="47" s="1"/>
  <c r="F5" i="47"/>
  <c r="J5" i="47" s="1"/>
  <c r="F19" i="47"/>
  <c r="Q9" i="47" l="1"/>
  <c r="Q10" i="47"/>
  <c r="R10" i="47" s="1"/>
  <c r="S10" i="47" s="1"/>
  <c r="P7" i="47"/>
  <c r="Q7" i="47" s="1"/>
  <c r="P9" i="47"/>
  <c r="P8" i="47"/>
  <c r="Q8" i="47" s="1"/>
  <c r="P5" i="47"/>
  <c r="Q5" i="47" s="1"/>
  <c r="P6" i="47"/>
  <c r="Q6" i="47" s="1"/>
  <c r="R6" i="47" s="1"/>
  <c r="S6" i="47" s="1"/>
  <c r="P4" i="47"/>
  <c r="Q4" i="47" s="1"/>
  <c r="R4" i="47" s="1"/>
  <c r="S4" i="47" s="1"/>
  <c r="R9" i="47" l="1"/>
  <c r="S9" i="47" s="1"/>
  <c r="R8" i="47"/>
  <c r="S8" i="47" s="1"/>
  <c r="R7" i="47"/>
  <c r="S7" i="47" s="1"/>
  <c r="R5" i="47"/>
  <c r="S5" i="47" s="1"/>
  <c r="S13" i="47" s="1"/>
  <c r="S14" i="47" l="1"/>
  <c r="G99" i="21" l="1"/>
  <c r="E33" i="21"/>
  <c r="F33" i="21"/>
  <c r="G33" i="21"/>
  <c r="D33" i="21"/>
  <c r="B33" i="21"/>
  <c r="D39" i="20"/>
  <c r="E39" i="20"/>
  <c r="F39" i="20"/>
  <c r="C39" i="20"/>
  <c r="K4" i="46"/>
  <c r="F57" i="20"/>
  <c r="F53" i="20"/>
  <c r="M10" i="46"/>
  <c r="M5" i="46"/>
  <c r="M6" i="46"/>
  <c r="M7" i="46"/>
  <c r="M8" i="46"/>
  <c r="M9" i="46"/>
  <c r="M4" i="46"/>
  <c r="L5" i="46"/>
  <c r="L6" i="46"/>
  <c r="L7" i="46"/>
  <c r="L8" i="46"/>
  <c r="L9" i="46"/>
  <c r="L4" i="46"/>
  <c r="I5" i="46"/>
  <c r="K5" i="46" s="1"/>
  <c r="I6" i="46"/>
  <c r="K6" i="46" s="1"/>
  <c r="I7" i="46"/>
  <c r="K7" i="46" s="1"/>
  <c r="I8" i="46"/>
  <c r="K8" i="46" s="1"/>
  <c r="I9" i="46"/>
  <c r="I4" i="46"/>
  <c r="K9" i="46"/>
  <c r="F5" i="46"/>
  <c r="F6" i="46"/>
  <c r="F7" i="46"/>
  <c r="F8" i="46"/>
  <c r="F9" i="46"/>
  <c r="F4" i="46"/>
  <c r="D6" i="46"/>
  <c r="D5" i="46"/>
  <c r="D8" i="46"/>
  <c r="D7" i="46"/>
  <c r="D9" i="46"/>
  <c r="D4" i="46"/>
  <c r="I38" i="20" l="1"/>
  <c r="H38" i="20"/>
  <c r="G38" i="20"/>
  <c r="N15" i="44"/>
  <c r="E53" i="20"/>
  <c r="E57" i="20" s="1"/>
  <c r="E54" i="20"/>
  <c r="E51" i="20"/>
  <c r="D51" i="20"/>
  <c r="D50" i="20"/>
  <c r="E20" i="20"/>
  <c r="F20" i="20"/>
  <c r="D20" i="20"/>
  <c r="F51" i="20"/>
  <c r="G13" i="21"/>
  <c r="F96" i="21"/>
  <c r="F97" i="21"/>
  <c r="F95" i="21"/>
  <c r="E13" i="21"/>
  <c r="F13" i="21"/>
  <c r="D13" i="21"/>
  <c r="D53" i="20" l="1"/>
  <c r="D4" i="40"/>
  <c r="K4" i="40" s="1"/>
  <c r="B2" i="40"/>
  <c r="C3" i="40"/>
  <c r="E41" i="20"/>
  <c r="E29" i="21"/>
  <c r="F29" i="21"/>
  <c r="G29" i="21"/>
  <c r="D29" i="21"/>
  <c r="B29" i="21"/>
  <c r="D42" i="20"/>
  <c r="E42" i="20" s="1"/>
  <c r="E25" i="20"/>
  <c r="F25" i="20" s="1"/>
  <c r="G4" i="40" l="1"/>
  <c r="D57" i="20"/>
  <c r="D58" i="20" s="1"/>
  <c r="D37" i="21" l="1"/>
  <c r="G37" i="21"/>
  <c r="F37" i="21"/>
  <c r="E37" i="21"/>
  <c r="F58" i="20" l="1"/>
  <c r="F11" i="44" l="1"/>
  <c r="F12" i="41"/>
  <c r="K33" i="21" l="1"/>
  <c r="E35" i="20" l="1"/>
  <c r="F35" i="20" s="1"/>
  <c r="I36" i="20" l="1"/>
  <c r="E58" i="20" l="1"/>
  <c r="E36" i="20"/>
  <c r="F36" i="20"/>
  <c r="E64" i="20" l="1"/>
  <c r="F64" i="20"/>
  <c r="D64" i="20"/>
  <c r="D67" i="20"/>
  <c r="B37" i="21"/>
  <c r="H37" i="21"/>
  <c r="H28" i="21" l="1"/>
  <c r="D37" i="20" l="1"/>
  <c r="E37" i="20"/>
  <c r="F37" i="20"/>
  <c r="C36" i="20"/>
  <c r="C37" i="20" l="1"/>
  <c r="J36" i="21" l="1"/>
  <c r="I36" i="21"/>
  <c r="H36" i="21"/>
  <c r="I37" i="21" l="1"/>
  <c r="J37" i="21" s="1"/>
  <c r="D36" i="20"/>
  <c r="G41" i="21" l="1"/>
  <c r="F10" i="45" l="1"/>
  <c r="J58" i="21" l="1"/>
  <c r="I58" i="21"/>
  <c r="H58" i="21"/>
  <c r="J50" i="21"/>
  <c r="I50" i="21"/>
  <c r="H50" i="21"/>
  <c r="G49" i="21" l="1"/>
  <c r="F49" i="21"/>
  <c r="E49" i="21"/>
  <c r="H29" i="21"/>
  <c r="F26" i="45" l="1"/>
  <c r="F26" i="44"/>
  <c r="F27" i="41"/>
  <c r="F25" i="45" l="1"/>
  <c r="F25" i="44"/>
  <c r="F11" i="41" l="1"/>
  <c r="F13" i="41"/>
  <c r="F15" i="41"/>
  <c r="F16" i="41"/>
  <c r="F17" i="41"/>
  <c r="F18" i="41"/>
  <c r="F19" i="41"/>
  <c r="F20" i="41"/>
  <c r="F21" i="41"/>
  <c r="F22" i="41"/>
  <c r="F23" i="41"/>
  <c r="F25" i="41"/>
  <c r="F22" i="44" l="1"/>
  <c r="F24" i="45"/>
  <c r="F22" i="45"/>
  <c r="F21" i="45"/>
  <c r="F20" i="45"/>
  <c r="F19" i="45"/>
  <c r="F18" i="45"/>
  <c r="F17" i="45"/>
  <c r="F16" i="45"/>
  <c r="F15" i="45"/>
  <c r="F14" i="45"/>
  <c r="F13" i="45"/>
  <c r="F12" i="45"/>
  <c r="F11" i="45"/>
  <c r="F10" i="44"/>
  <c r="F24" i="44"/>
  <c r="F21" i="44"/>
  <c r="F20" i="44"/>
  <c r="F19" i="44"/>
  <c r="F18" i="44"/>
  <c r="F17" i="44"/>
  <c r="F16" i="44"/>
  <c r="F15" i="44"/>
  <c r="F14" i="44"/>
  <c r="F13" i="44"/>
  <c r="F12" i="44"/>
  <c r="B15" i="45"/>
  <c r="I46" i="21" l="1"/>
  <c r="J46" i="21"/>
  <c r="H46" i="21"/>
  <c r="I42" i="21"/>
  <c r="J42" i="21"/>
  <c r="H42" i="21"/>
  <c r="I34" i="21"/>
  <c r="J34" i="21"/>
  <c r="H34" i="21"/>
  <c r="I26" i="21"/>
  <c r="J26" i="21"/>
  <c r="H26" i="21"/>
  <c r="I22" i="21"/>
  <c r="J22" i="21"/>
  <c r="H22" i="21"/>
  <c r="I10" i="21"/>
  <c r="J10" i="21"/>
  <c r="H10" i="21"/>
  <c r="H70" i="21" l="1"/>
  <c r="F14" i="41"/>
  <c r="F71" i="20" l="1"/>
  <c r="E71" i="20"/>
  <c r="D71" i="20"/>
  <c r="D49" i="21"/>
  <c r="B49" i="21"/>
  <c r="B71" i="20" s="1"/>
  <c r="D74" i="20"/>
  <c r="E74" i="20"/>
  <c r="F74" i="20"/>
  <c r="F73" i="20"/>
  <c r="E73" i="20"/>
  <c r="D73" i="20"/>
  <c r="D72" i="20"/>
  <c r="E72" i="20"/>
  <c r="F72" i="20"/>
  <c r="F70" i="20"/>
  <c r="E70" i="20"/>
  <c r="D70" i="20"/>
  <c r="D69" i="20"/>
  <c r="E69" i="20"/>
  <c r="F69" i="20"/>
  <c r="F68" i="20"/>
  <c r="E68" i="20"/>
  <c r="D68" i="20"/>
  <c r="F67" i="20"/>
  <c r="E67" i="20"/>
  <c r="F66" i="20"/>
  <c r="E66" i="20"/>
  <c r="D66" i="20"/>
  <c r="F65" i="20"/>
  <c r="E65" i="20"/>
  <c r="D65" i="20"/>
  <c r="F63" i="20"/>
  <c r="E63" i="20"/>
  <c r="D63" i="20"/>
  <c r="F62" i="20"/>
  <c r="E62" i="20"/>
  <c r="D62" i="20"/>
  <c r="F61" i="20"/>
  <c r="E61" i="20"/>
  <c r="D61" i="20"/>
  <c r="F60" i="20"/>
  <c r="E60" i="20"/>
  <c r="D60" i="20"/>
  <c r="B61" i="20"/>
  <c r="E61" i="21" l="1"/>
  <c r="F61" i="21"/>
  <c r="G61" i="21"/>
  <c r="D61" i="21"/>
  <c r="B61" i="21"/>
  <c r="B74" i="20" s="1"/>
  <c r="E57" i="21"/>
  <c r="F57" i="21"/>
  <c r="G57" i="21"/>
  <c r="D57" i="21"/>
  <c r="B57" i="21"/>
  <c r="B73" i="20" s="1"/>
  <c r="E53" i="21"/>
  <c r="F53" i="21"/>
  <c r="G53" i="21"/>
  <c r="D53" i="21"/>
  <c r="G45" i="21"/>
  <c r="F45" i="21"/>
  <c r="E45" i="21"/>
  <c r="E41" i="21"/>
  <c r="F41" i="21"/>
  <c r="D41" i="21"/>
  <c r="B53" i="21"/>
  <c r="B72" i="20" s="1"/>
  <c r="B45" i="21"/>
  <c r="B70" i="20" s="1"/>
  <c r="B41" i="21"/>
  <c r="B69" i="20" s="1"/>
  <c r="B66" i="20"/>
  <c r="J29" i="21"/>
  <c r="I29" i="21"/>
  <c r="G25" i="21"/>
  <c r="F25" i="21"/>
  <c r="E25" i="21"/>
  <c r="D25" i="21"/>
  <c r="B25" i="21"/>
  <c r="B65" i="20" s="1"/>
  <c r="G21" i="21"/>
  <c r="F21" i="21"/>
  <c r="E21" i="21"/>
  <c r="D21" i="21"/>
  <c r="B21" i="21"/>
  <c r="B64" i="20" s="1"/>
  <c r="G17" i="21"/>
  <c r="F17" i="21"/>
  <c r="E17" i="21"/>
  <c r="D17" i="21"/>
  <c r="B17" i="21"/>
  <c r="B63" i="20" s="1"/>
  <c r="B13" i="21"/>
  <c r="B62" i="20" s="1"/>
  <c r="G5" i="21"/>
  <c r="F5" i="21"/>
  <c r="E5" i="21"/>
  <c r="D5" i="21"/>
  <c r="B5" i="21"/>
  <c r="B60" i="20" s="1"/>
  <c r="F26" i="41"/>
  <c r="I28" i="21" l="1"/>
  <c r="J28" i="21" s="1"/>
  <c r="K28" i="21" s="1"/>
  <c r="L28" i="21" s="1"/>
  <c r="M28" i="21" s="1"/>
  <c r="I30" i="21"/>
  <c r="J33" i="21"/>
  <c r="I33" i="21"/>
  <c r="H33" i="21"/>
  <c r="B67" i="20"/>
  <c r="B68" i="20"/>
  <c r="J30" i="21" l="1"/>
  <c r="J70" i="21" s="1"/>
  <c r="I70" i="21"/>
  <c r="D45" i="21" l="1"/>
  <c r="E2" i="21" l="1"/>
  <c r="K8" i="21" l="1"/>
  <c r="D85" i="21" l="1"/>
  <c r="D88" i="21" l="1"/>
  <c r="D89" i="21" l="1"/>
  <c r="E89" i="21" s="1"/>
  <c r="C88" i="21" l="1"/>
  <c r="E88" i="21" s="1"/>
  <c r="E90" i="21" s="1"/>
  <c r="E9" i="21" l="1"/>
  <c r="F9" i="21"/>
  <c r="G9" i="21"/>
  <c r="D9" i="21"/>
  <c r="G3" i="21" l="1"/>
  <c r="G7" i="21" l="1"/>
  <c r="G15" i="21"/>
  <c r="E3" i="21"/>
  <c r="F3" i="21"/>
  <c r="F2" i="21"/>
  <c r="G2" i="21"/>
  <c r="G8" i="21" l="1"/>
  <c r="E7" i="21"/>
  <c r="F7" i="21"/>
  <c r="F15" i="21"/>
  <c r="E8" i="21" l="1"/>
  <c r="F8" i="21"/>
  <c r="E11" i="21"/>
  <c r="E12" i="21" s="1"/>
  <c r="E15" i="21"/>
  <c r="E19" i="21"/>
  <c r="F11" i="21"/>
  <c r="F12" i="21" s="1"/>
  <c r="F19" i="21"/>
  <c r="E16" i="21" l="1"/>
  <c r="E20" i="21" s="1"/>
  <c r="E31" i="21" s="1"/>
  <c r="F16" i="21"/>
  <c r="F20" i="21" s="1"/>
  <c r="G19" i="21"/>
  <c r="G11" i="21"/>
  <c r="E39" i="21" l="1"/>
  <c r="E23" i="21"/>
  <c r="F39" i="21"/>
  <c r="F35" i="21"/>
  <c r="F43" i="21"/>
  <c r="F31" i="21"/>
  <c r="F51" i="21"/>
  <c r="F47" i="21"/>
  <c r="F27" i="21"/>
  <c r="F23" i="21"/>
  <c r="F63" i="21"/>
  <c r="F59" i="21"/>
  <c r="F55" i="21"/>
  <c r="E55" i="21"/>
  <c r="E43" i="21"/>
  <c r="E51" i="21"/>
  <c r="E27" i="21"/>
  <c r="E47" i="21"/>
  <c r="E35" i="21"/>
  <c r="E63" i="21"/>
  <c r="E59" i="21"/>
  <c r="G12" i="21"/>
  <c r="G16" i="21" s="1"/>
  <c r="G20" i="21" s="1"/>
  <c r="G23" i="21" s="1"/>
  <c r="E24" i="21" l="1"/>
  <c r="E28" i="21" s="1"/>
  <c r="E32" i="21" s="1"/>
  <c r="E36" i="21" s="1"/>
  <c r="E65" i="21"/>
  <c r="G39" i="21"/>
  <c r="G31" i="21"/>
  <c r="F65" i="21"/>
  <c r="E72" i="21"/>
  <c r="F72" i="21"/>
  <c r="G63" i="21"/>
  <c r="G51" i="21"/>
  <c r="G27" i="21"/>
  <c r="G47" i="21"/>
  <c r="G35" i="21"/>
  <c r="G43" i="21"/>
  <c r="G59" i="21"/>
  <c r="G55" i="21"/>
  <c r="E69" i="21"/>
  <c r="F69" i="21"/>
  <c r="F24" i="21"/>
  <c r="F28" i="21" s="1"/>
  <c r="F32" i="21" s="1"/>
  <c r="F36" i="21" s="1"/>
  <c r="E96" i="21" l="1"/>
  <c r="G96" i="21" s="1"/>
  <c r="J65" i="21"/>
  <c r="F40" i="21"/>
  <c r="F44" i="21" s="1"/>
  <c r="F48" i="21" s="1"/>
  <c r="F52" i="21" s="1"/>
  <c r="F56" i="21" s="1"/>
  <c r="E40" i="21"/>
  <c r="E44" i="21" s="1"/>
  <c r="E48" i="21" s="1"/>
  <c r="E52" i="21" s="1"/>
  <c r="E56" i="21" s="1"/>
  <c r="E95" i="21"/>
  <c r="G95" i="21" s="1"/>
  <c r="G72" i="21"/>
  <c r="G65" i="21"/>
  <c r="E66" i="21" s="1"/>
  <c r="G69" i="21"/>
  <c r="G24" i="21"/>
  <c r="G28" i="21" s="1"/>
  <c r="G32" i="21" s="1"/>
  <c r="G36" i="21" s="1"/>
  <c r="G40" i="21" l="1"/>
  <c r="G44" i="21" s="1"/>
  <c r="G48" i="21" s="1"/>
  <c r="G52" i="21" s="1"/>
  <c r="G56" i="21" s="1"/>
  <c r="E97" i="21"/>
  <c r="G97" i="21" s="1"/>
  <c r="G98" i="21" s="1"/>
  <c r="H65" i="21"/>
  <c r="D3" i="40" l="1"/>
  <c r="G67" i="21"/>
  <c r="H73" i="21"/>
  <c r="F67" i="21"/>
  <c r="E67" i="21"/>
  <c r="B75" i="21"/>
  <c r="D75" i="21" s="1"/>
  <c r="F60" i="21"/>
  <c r="F64" i="21" s="1"/>
  <c r="E60" i="21"/>
  <c r="E64" i="21" s="1"/>
  <c r="G3" i="40" l="1"/>
  <c r="G5" i="40" s="1"/>
  <c r="G6" i="40" s="1"/>
  <c r="G60" i="21"/>
  <c r="G64" i="21" s="1"/>
</calcChain>
</file>

<file path=xl/sharedStrings.xml><?xml version="1.0" encoding="utf-8"?>
<sst xmlns="http://schemas.openxmlformats.org/spreadsheetml/2006/main" count="541" uniqueCount="245">
  <si>
    <t>Địa chỉ</t>
  </si>
  <si>
    <t>Tài sản so sánh 1</t>
  </si>
  <si>
    <t>Tài sản so sánh 2</t>
  </si>
  <si>
    <t>Tài sản so sánh 3</t>
  </si>
  <si>
    <t>Nguồn tham khảo</t>
  </si>
  <si>
    <t>Thông tin liên lạc</t>
  </si>
  <si>
    <t>Pháp lý</t>
  </si>
  <si>
    <t>STT</t>
  </si>
  <si>
    <t>Yếu tố so sánh</t>
  </si>
  <si>
    <t>Đơn vị tính</t>
  </si>
  <si>
    <t>Tài sản thẩm định</t>
  </si>
  <si>
    <t>A</t>
  </si>
  <si>
    <t>Đồng</t>
  </si>
  <si>
    <t>B</t>
  </si>
  <si>
    <t>C</t>
  </si>
  <si>
    <t>Điều chỉnh các yếu tố so sánh</t>
  </si>
  <si>
    <t>C1</t>
  </si>
  <si>
    <t>Tỷ lệ điều chỉnh</t>
  </si>
  <si>
    <t>%</t>
  </si>
  <si>
    <t>Mức điều chỉnh</t>
  </si>
  <si>
    <t>C2</t>
  </si>
  <si>
    <t>C3</t>
  </si>
  <si>
    <t>C4</t>
  </si>
  <si>
    <t>C5</t>
  </si>
  <si>
    <t>C6</t>
  </si>
  <si>
    <t>D</t>
  </si>
  <si>
    <t xml:space="preserve">Mức giá chỉ dẫn </t>
  </si>
  <si>
    <t>D1</t>
  </si>
  <si>
    <t xml:space="preserve">Đồng </t>
  </si>
  <si>
    <t>D2</t>
  </si>
  <si>
    <t>E</t>
  </si>
  <si>
    <t>Tổng hợp các số liệu điều chỉnh tại mục C</t>
  </si>
  <si>
    <t>E1</t>
  </si>
  <si>
    <t>Tổng giá trị điều chỉnh gộp</t>
  </si>
  <si>
    <t>E2</t>
  </si>
  <si>
    <t>Tổng số lần điều chỉnh</t>
  </si>
  <si>
    <t>Lần</t>
  </si>
  <si>
    <t>E3</t>
  </si>
  <si>
    <t>Biên độ điều chỉnh</t>
  </si>
  <si>
    <t>E4</t>
  </si>
  <si>
    <t xml:space="preserve">Tổng giá trị điều chỉnh thuần </t>
  </si>
  <si>
    <t>Tỷ lệ % CLCL</t>
  </si>
  <si>
    <t>Tổng cộng</t>
  </si>
  <si>
    <t>Đơn giá đất ước tính</t>
  </si>
  <si>
    <t xml:space="preserve">Giá trị trung bình </t>
  </si>
  <si>
    <t>Mức độ chênh lệch</t>
  </si>
  <si>
    <t>C7</t>
  </si>
  <si>
    <t>C8</t>
  </si>
  <si>
    <t>C9</t>
  </si>
  <si>
    <t>Làm tròn</t>
  </si>
  <si>
    <t>Tình trạng giao dịch</t>
  </si>
  <si>
    <t>Tính chất giao dịch</t>
  </si>
  <si>
    <t>Giao dịch bình thường trên thị trường</t>
  </si>
  <si>
    <t>Hình dáng thửa đất</t>
  </si>
  <si>
    <t>1.</t>
  </si>
  <si>
    <t>-</t>
  </si>
  <si>
    <t>2.</t>
  </si>
  <si>
    <t>3.</t>
  </si>
  <si>
    <t>TSSS1</t>
  </si>
  <si>
    <t>TSSS2</t>
  </si>
  <si>
    <t>TSSS3</t>
  </si>
  <si>
    <t>TSTĐ</t>
  </si>
  <si>
    <t>Mục đích sử dụng</t>
  </si>
  <si>
    <t>Giao thông</t>
  </si>
  <si>
    <t>Có Giấy chứng nhận Quyền sử dụng đất</t>
  </si>
  <si>
    <t>Thông tin về tài sản</t>
  </si>
  <si>
    <t>ĐẶC ĐIỂM BĐS</t>
  </si>
  <si>
    <t>Mặt tiền (m)</t>
  </si>
  <si>
    <t>Tài sản trên đất</t>
  </si>
  <si>
    <t>Năm xây dựng</t>
  </si>
  <si>
    <t>Số tầng</t>
  </si>
  <si>
    <t>Giá thương lượng/bán (đồng)</t>
  </si>
  <si>
    <t>Giá rao (đồng)</t>
  </si>
  <si>
    <t>Chi tiết tính toán</t>
  </si>
  <si>
    <t>TT</t>
  </si>
  <si>
    <t>Theo quy định tại khoản 3 Điều 126 Luật Đất đai 2013, đất thương mại dịch vụ được các cá nhân, hộ gia đình, tổ chức sử dụng do được Nhà nước giao đất, cho thuê đất hoặc được phê duyệt dự án đầu tư thì thời hạn sử dụng đất không quá 50 năm.</t>
  </si>
  <si>
    <t>=</t>
  </si>
  <si>
    <t>Giá đất của thời hạn thuê 50 năm</t>
  </si>
  <si>
    <t>x</t>
  </si>
  <si>
    <t xml:space="preserve">Thời hạn thuê đất </t>
  </si>
  <si>
    <t>(năm)</t>
  </si>
  <si>
    <t>Thời hạn thuê đất 50 năm</t>
  </si>
  <si>
    <t>Hạng Mục</t>
  </si>
  <si>
    <t>Diện tích</t>
  </si>
  <si>
    <t>Đơn giá</t>
  </si>
  <si>
    <t>Thành Tiền</t>
  </si>
  <si>
    <t>46,5 năm</t>
  </si>
  <si>
    <t>70 năm</t>
  </si>
  <si>
    <t>Căn cứ vào quyết định số: Số: 37/2019/QĐ-UBND ngày 20/12/2019 thì đất sử dụng có thời hạn được tính tương ứng với thời hạn sử dụng đất là 70 năm.</t>
  </si>
  <si>
    <t>Điều chỉnh về đất sản xuất kinh doanh: Căn cứ vào quyết định số: Số: 37/2019/QĐ-UBND ngày 20/12/2019 thì đơn giá đất thương mại dịch vụ so với đất ở theo quy định của nhà nước bẳng:  85% đơn giá đất ở cùng vị trí tương đương</t>
  </si>
  <si>
    <t>Gía trị quyền sử dụng đất theo Giấy chứng nhận QSDĐ số CI 011798</t>
  </si>
  <si>
    <t>Gía trị quyền sử dụng đất theo Giấy chứng nhận QSDĐ số CT 913116</t>
  </si>
  <si>
    <t>Giá đất của thời hạn 46,5 năm</t>
  </si>
  <si>
    <t>PHIẾU ĐIỀU TRA, KHẢO SÁT TÀI SẢN SO SÁNH</t>
  </si>
  <si>
    <t>Tài sản</t>
  </si>
  <si>
    <t>Đơn giá (đồng/m²)</t>
  </si>
  <si>
    <t>Thành tiền (đồng)</t>
  </si>
  <si>
    <t>-          Căn cứ hồ sơ pháp lý của tài sản thẩm định thì thời gian sử dụng còn lại của tài sản là 46,5 năm.</t>
  </si>
  <si>
    <t>Thời điểm thu thập thông tin</t>
  </si>
  <si>
    <t>NHẬN XÉT</t>
  </si>
  <si>
    <t>Diện tích (m²)</t>
  </si>
  <si>
    <t xml:space="preserve">Đang giao dịch </t>
  </si>
  <si>
    <t>Diện tích sàn sử dụng (m²)</t>
  </si>
  <si>
    <t>Đơn giá QSDĐ (đồng/m²)</t>
  </si>
  <si>
    <t>Đồng/m²</t>
  </si>
  <si>
    <t>đồng/m²</t>
  </si>
  <si>
    <t>`21,675,000 đồng/m²</t>
  </si>
  <si>
    <t xml:space="preserve"> đồng/m²</t>
  </si>
  <si>
    <t>Giá sau điều chỉnh</t>
  </si>
  <si>
    <t>Giá trị tài sản trên đất (đồng)</t>
  </si>
  <si>
    <t>·         Căn cứ vào yêu cầu thẩm định giá thời điểm xác định giá trị tài sản thẩm định là: 06/2021.</t>
  </si>
  <si>
    <t>-          Theo điểm c, khoản 2, điều 3, thông tư số 77/2014/TT- BTC ngày 16 tháng 6 năm 2014 của Bộ Tài Chính hướng dẫn một số điều của Nghị định số 46/2014/NĐ-CP ngày 15 tháng 5 năm 2014 của Chính phủ quy định về thu tiền thuê đất, thuê mặt nước, thì đơn giá đất của tài sản thẩm định cho khoảng thời gian 46,5 năm còn lại được tính theo công thức:</t>
  </si>
  <si>
    <t>Hệ số/
CLCL (%)</t>
  </si>
  <si>
    <t>C10</t>
  </si>
  <si>
    <t>Vị trí theo Bảng giá đất UBND tỉnh/TP</t>
  </si>
  <si>
    <t>Đơn giá UBND tỉnh/TP (đồng/m²)</t>
  </si>
  <si>
    <t>Thời hạn sử dụng đất</t>
  </si>
  <si>
    <t>Điều kiện môi trường an ninh</t>
  </si>
  <si>
    <t>Số lượng mặt tiếp giáp</t>
  </si>
  <si>
    <t>Điều kiện cơ sở hạ tầng kỹ thuật</t>
  </si>
  <si>
    <t>Giá trị QSDĐ thị trường (Ước tính sau thương lượng)</t>
  </si>
  <si>
    <t>Vị trí</t>
  </si>
  <si>
    <t>Tốt</t>
  </si>
  <si>
    <t xml:space="preserve">Tên người được điều tra: </t>
  </si>
  <si>
    <t>Giá bất động sản rao bán (đồng):</t>
  </si>
  <si>
    <t>Giá bất động sản thương lượng (đồng):</t>
  </si>
  <si>
    <t xml:space="preserve">Nguồn thông tin: </t>
  </si>
  <si>
    <t>Các thông tin về thửa đất</t>
  </si>
  <si>
    <t>Các thông tin về tài sản gắn liền với đất:</t>
  </si>
  <si>
    <t>Thời điểm giao dịch:</t>
  </si>
  <si>
    <t>Đặc điểm vị trí:</t>
  </si>
  <si>
    <t>Mặt cắt đường</t>
  </si>
  <si>
    <t>Cơ sở hạ tầng:</t>
  </si>
  <si>
    <t>Công trình trên đất:</t>
  </si>
  <si>
    <t>Diện tích sàn:</t>
  </si>
  <si>
    <t>Số tầng:</t>
  </si>
  <si>
    <t>Bằng chứng thu thập</t>
  </si>
  <si>
    <t>Hà Nội - Google Maps</t>
  </si>
  <si>
    <t>Định vị</t>
  </si>
  <si>
    <t>.p</t>
  </si>
  <si>
    <t>Mặt tiền (m):</t>
  </si>
  <si>
    <t>Số lượng mặt tiếp giáp:</t>
  </si>
  <si>
    <t>Hình dáng:</t>
  </si>
  <si>
    <t>Mức giá chỉ dẫn của các TSSS</t>
  </si>
  <si>
    <t>Trọng số của các TSSS sau điều chỉnh</t>
  </si>
  <si>
    <t>Giá trị trung bình của mức giá chỉ dẫn sau điều chỉnh</t>
  </si>
  <si>
    <t>Giá trị bình quân theo trọng số</t>
  </si>
  <si>
    <t>&lt;15%</t>
  </si>
  <si>
    <t>F</t>
  </si>
  <si>
    <t>Mức giá cho tài sản thẩm định (làm tròn)</t>
  </si>
  <si>
    <r>
      <t>Diện tích (m</t>
    </r>
    <r>
      <rPr>
        <vertAlign val="superscript"/>
        <sz val="12"/>
        <rFont val="Times New Roman"/>
        <family val="1"/>
      </rPr>
      <t>2</t>
    </r>
    <r>
      <rPr>
        <sz val="12"/>
        <rFont val="Times New Roman"/>
        <family val="1"/>
      </rPr>
      <t>):</t>
    </r>
  </si>
  <si>
    <t>TS1</t>
  </si>
  <si>
    <t>ts2</t>
  </si>
  <si>
    <t>ts3</t>
  </si>
  <si>
    <t>Ngày 17 tháng 02 năm 2025</t>
  </si>
  <si>
    <t>Tỷ lệ đất ở/ tổng diện tích</t>
  </si>
  <si>
    <t xml:space="preserve">Lưu ý: </t>
  </si>
  <si>
    <t>Giá trị tài sản là giá sơ bộ, chưa phải giá trị cuối cùng</t>
  </si>
  <si>
    <t>Tổ thẩm định xác định giá trị tài sản dựa trên thông tin và định vị do khách hàng cung cấp, giá trị cuối cùng sẽ được xác định khi tổ thẩm định tiến hành khảo sát thực tế hiện trạng của tài sản.</t>
  </si>
  <si>
    <t>Các bên sử dụng kết quả này cân nhắc và tự chịu trách nhiệm cho những quyết định của mình.</t>
  </si>
  <si>
    <t>Diện tích đất ở nằm trong QHGT
 (m²)</t>
  </si>
  <si>
    <t>VT2 Dã Tượng</t>
  </si>
  <si>
    <t>VT2 Yên Thái</t>
  </si>
  <si>
    <t>Quyền sử dụng đất</t>
  </si>
  <si>
    <t>Giá trị đất ở (đồng)</t>
  </si>
  <si>
    <t>Đơn giá xây dựng theo Quyết định 409/QĐ-BXD năm 2025 của Bộ Xây Dựng (đồng/m²)</t>
  </si>
  <si>
    <t>Địa chỉ:</t>
  </si>
  <si>
    <t>PHIẾU ĐIỀU TRA, KHẢO SÁT TÀI SẢN SO SÁNH 1</t>
  </si>
  <si>
    <t>PHIẾU ĐIỀU TRA, KHẢO SÁT TÀI SẢN SO SÁNH 2</t>
  </si>
  <si>
    <t>PHIẾU ĐIỀU TRA, KHẢO SÁT TÀI SẢN SO SÁNH 3</t>
  </si>
  <si>
    <t>https://www.facebook.com/share/p/16hnFXR2NR/</t>
  </si>
  <si>
    <t>(Bằng chữ: Tám trăm triệu đồng ./.)</t>
  </si>
  <si>
    <t>Tỉ lệ mặt tiền/Tổng diện tích</t>
  </si>
  <si>
    <t>Không</t>
  </si>
  <si>
    <t>Diện tích đất
 (m²)</t>
  </si>
  <si>
    <t>Giá trị thang máy</t>
  </si>
  <si>
    <t>Tiếp giáp 1 mặt tiền</t>
  </si>
  <si>
    <t>Nhà 4 tầng</t>
  </si>
  <si>
    <t>Tỉ lệ hoàn thiện</t>
  </si>
  <si>
    <t>Đất trống</t>
  </si>
  <si>
    <t xml:space="preserve">Yếu tố khác </t>
  </si>
  <si>
    <t>Cảnh quan</t>
  </si>
  <si>
    <t>View khu dân cư</t>
  </si>
  <si>
    <r>
      <t>Diện tích đất ở nằm ngoài QHGT (m</t>
    </r>
    <r>
      <rPr>
        <vertAlign val="superscript"/>
        <sz val="11"/>
        <rFont val="Times New Roman"/>
        <family val="1"/>
      </rPr>
      <t>2</t>
    </r>
    <r>
      <rPr>
        <sz val="11"/>
        <rFont val="Times New Roman"/>
        <family val="1"/>
      </rPr>
      <t>)</t>
    </r>
  </si>
  <si>
    <t>Tiếp giáp 2 mặt tiền</t>
  </si>
  <si>
    <t>0-10%</t>
  </si>
  <si>
    <t>Phường Bình Dương, thành phố Hồ Chí Minh</t>
  </si>
  <si>
    <t>Đất khu công nghiệp - Trả tiền một lần</t>
  </si>
  <si>
    <t>Đến ngày 31/12/2055</t>
  </si>
  <si>
    <t>Tài sản nằm trong Khu công nghiệp Sóng Thần 3</t>
  </si>
  <si>
    <t>9,0m + vỉa hè</t>
  </si>
  <si>
    <t>Vuông vức</t>
  </si>
  <si>
    <t>Hạ tầng khu công nghiệp</t>
  </si>
  <si>
    <t>Bán đất 40000m2 tại khu công nghiệp Sóng Thần 3, Bình Dương - CÔNG TY TNHH ICD NAM PHÁT</t>
  </si>
  <si>
    <t>0981455750</t>
  </si>
  <si>
    <t> (Nam Phát ICD)</t>
  </si>
  <si>
    <t>Tháng 5/2026</t>
  </si>
  <si>
    <t>17,6m + vỉa hè</t>
  </si>
  <si>
    <t>Tiếp giáp 3 mặt tiền</t>
  </si>
  <si>
    <t>Bán 20.000m2 đất, xưởng 10.000m2 tại KCN Sóng Thần 3, TP Mới, giá thương lượng.</t>
  </si>
  <si>
    <t>0348222777</t>
  </si>
  <si>
    <t> (Phan Tiến Dũng)</t>
  </si>
  <si>
    <t>Nhà xưởng</t>
  </si>
  <si>
    <t>Bán xưởng trong KCN ST 3, diện tích xưởng &amp; VP + công trình phụ: 3800m2, giá 66 tỷ (thương lượng)</t>
  </si>
  <si>
    <t>0348222778</t>
  </si>
  <si>
    <t>Nhà xường</t>
  </si>
  <si>
    <t>CÔNG TRÌNH XÂY DỰNG</t>
  </si>
  <si>
    <t>Hạng mục tài sản</t>
  </si>
  <si>
    <t>Diện tích xây dựng (m2)</t>
  </si>
  <si>
    <t>Diện tích sàn xây dựng (m2)</t>
  </si>
  <si>
    <t xml:space="preserve">Đơn giá xây dựng theo suất vốn đầu tư chưa bao gồm VAT (đồng/m2) </t>
  </si>
  <si>
    <t>Tỷ lệ hoàn thiện (%)</t>
  </si>
  <si>
    <t xml:space="preserve"> Chi phí thay thế/Chi phí tái tạo chưa gồm VAT ước tính (đồng) </t>
  </si>
  <si>
    <t>Phương pháp tuổi đời</t>
  </si>
  <si>
    <t>Giá trị hao mòn (đồng)</t>
  </si>
  <si>
    <t>Giá trị thẩm định (đồng)</t>
  </si>
  <si>
    <t>Tham chiếu</t>
  </si>
  <si>
    <t>Thời điểm đưa vào sử dụng</t>
  </si>
  <si>
    <t>Thời điểm thẩm định giá</t>
  </si>
  <si>
    <t>Tuổi đời hiệu quả</t>
  </si>
  <si>
    <t>Tuổi đời kinh tế</t>
  </si>
  <si>
    <t>Tỷ lệ hao mòn</t>
  </si>
  <si>
    <t>Quyết định số 425/QĐ-BXD ngày 30/3/2026 của Bộ Xây dựng</t>
  </si>
  <si>
    <t>Suất vốn đầu tư xây dựng công trình nhà ở riêng lẻ 11120.03 Nhà từ 2 đến 3 tầng, kết cấu khung chịu lực BTCT; tường bao xây gạch; sàn, mái BTCT đổ tại chỗ không có tầng hầm</t>
  </si>
  <si>
    <t>Nhà kho</t>
  </si>
  <si>
    <t>Suất vốn đầu tư xây dựng công trình nhà ở riêng lẻ 11120. Nhà 1 tầng, căn hộ khép kín, kết cấu tường gạch chịu lực, mái tôn</t>
  </si>
  <si>
    <t>TỔNG CỘNG</t>
  </si>
  <si>
    <t>Nhà văn phòng</t>
  </si>
  <si>
    <t>Nhà vệ sinh - Nhà rác</t>
  </si>
  <si>
    <t>Ký túc xá</t>
  </si>
  <si>
    <t>Nhà ăn</t>
  </si>
  <si>
    <t>Mô tả tài sản</t>
  </si>
  <si>
    <t xml:space="preserve">Đơn giá thay thế chưa bao gồm VAT (đồng/m2) </t>
  </si>
  <si>
    <t>PP tổng cộng</t>
  </si>
  <si>
    <t>Tỷ lệ hao mòn trung bình(%)</t>
  </si>
  <si>
    <t>LÀM TRÒN</t>
  </si>
  <si>
    <t>Nhà xưởng - Văn phòng</t>
  </si>
  <si>
    <t xml:space="preserve">Xưởng cơ điện </t>
  </si>
  <si>
    <t xml:space="preserve">Kho nguyên liệu </t>
  </si>
  <si>
    <t xml:space="preserve">Kho thành phẩm </t>
  </si>
  <si>
    <t>Nhà ăn - Nhà vệ sinh</t>
  </si>
  <si>
    <t>Nhà xe 2 bánh</t>
  </si>
  <si>
    <t xml:space="preserve">Bảo vệ </t>
  </si>
  <si>
    <t xml:space="preserve">Trạm điện </t>
  </si>
  <si>
    <t>Trạm bơm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</si>
</sst>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 _₫_-;\-* #,##0\ _₫_-;_-* &quot;-&quot;??\ _₫_-;_-@_-"/>
    <numFmt numFmtId="165" formatCode="_-* #,##0_-;\-* #,##0_-;_-* &quot;-&quot;??_-;_-@_-"/>
    <numFmt numFmtId="166" formatCode="#,##0_ ;\-#,##0\ "/>
    <numFmt numFmtId="167" formatCode="0.0%"/>
    <numFmt numFmtId="168" formatCode="_-* #,##0.00\ _₫_-;\-* #,##0.00\ _₫_-;_-* &quot;-&quot;??\ _₫_-;_-@_-"/>
    <numFmt numFmtId="169" formatCode="_(* #,##0_);_(* \(#,##0\);_(* &quot;-&quot;??_);_(@_)"/>
    <numFmt numFmtId="170" formatCode="0.0"/>
    <numFmt numFmtId="171" formatCode="_-* #,##0.0_-;\-* #,##0.0_-;_-* &quot;-&quot;??_-;_-@_-"/>
    <numFmt numFmtId="172" formatCode="#,##0.0"/>
    <numFmt numFmtId="173" formatCode="0_);\(0\)"/>
    <numFmt numFmtId="174" formatCode="_(* #,##0.0_);_(* \(#,##0.0\);_(* &quot;-&quot;??_);_(@_)"/>
    <numFmt numFmtId="175" formatCode="_-* #.##0.00\ _₫_-;\-* #.##0.00\ _₫_-;_-* &quot;-&quot;??\ _₫_-;_-@_-"/>
    <numFmt numFmtId="176" formatCode="#,##0.0\ &quot;m²&quot;"/>
    <numFmt numFmtId="177" formatCode="#,##0.00\ &quot;m²&quot;"/>
    <numFmt numFmtId="189" formatCode="0.0000"/>
    <numFmt numFmtId="190" formatCode="0.00000"/>
    <numFmt numFmtId="197" formatCode="#,##0.00;[Red]#,##0.00"/>
    <numFmt numFmtId="198" formatCode="#,##0;[Red]#,##0"/>
    <numFmt numFmtId="199" formatCode="#,##0.0;[Red]#,##0.0"/>
  </numFmts>
  <fonts count="51"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theme="1"/>
      <name val="Calibri"/>
      <family val="2"/>
      <scheme val="minor"/>
    </font>
    <font>
      <sz val="12"/>
      <color theme="1"/>
      <name val="Times New Roman"/>
      <family val="2"/>
    </font>
    <font>
      <sz val="11"/>
      <name val="Times New Roman"/>
      <family val="1"/>
    </font>
    <font>
      <b/>
      <sz val="11"/>
      <name val="Times New Roman"/>
      <family val="1"/>
    </font>
    <font>
      <u/>
      <sz val="11"/>
      <color indexed="12"/>
      <name val="Arial"/>
      <family val="2"/>
    </font>
    <font>
      <sz val="12"/>
      <name val="Times New Roman"/>
      <family val="1"/>
    </font>
    <font>
      <b/>
      <sz val="11"/>
      <color theme="1"/>
      <name val="Times New Roman"/>
      <family val="1"/>
      <charset val="163"/>
    </font>
    <font>
      <sz val="11"/>
      <color theme="1"/>
      <name val="Times New Roman"/>
      <family val="1"/>
    </font>
    <font>
      <sz val="11"/>
      <color theme="1"/>
      <name val="Calibri"/>
      <family val="2"/>
      <charset val="163"/>
      <scheme val="minor"/>
    </font>
    <font>
      <b/>
      <sz val="12"/>
      <color theme="1"/>
      <name val="Times New Roman"/>
      <family val="1"/>
    </font>
    <font>
      <sz val="12"/>
      <color theme="1"/>
      <name val="Times New Roman"/>
      <family val="1"/>
    </font>
    <font>
      <sz val="8"/>
      <name val="Times New Roman"/>
      <family val="2"/>
    </font>
    <font>
      <b/>
      <sz val="12"/>
      <name val="Times New Roman"/>
      <family val="1"/>
    </font>
    <font>
      <u/>
      <sz val="11"/>
      <color theme="10"/>
      <name val="Arial"/>
      <family val="2"/>
      <charset val="163"/>
    </font>
    <font>
      <u/>
      <sz val="11"/>
      <color theme="10"/>
      <name val="Calibri"/>
      <family val="2"/>
      <scheme val="minor"/>
    </font>
    <font>
      <b/>
      <i/>
      <sz val="12"/>
      <color theme="1"/>
      <name val="Times New Roman"/>
      <family val="1"/>
    </font>
    <font>
      <sz val="11"/>
      <color indexed="8"/>
      <name val="Calibri"/>
      <family val="2"/>
    </font>
    <font>
      <sz val="10"/>
      <name val="Arial"/>
      <family val="2"/>
    </font>
    <font>
      <b/>
      <sz val="11"/>
      <color theme="1"/>
      <name val="Times New Roman"/>
      <family val="1"/>
    </font>
    <font>
      <sz val="11"/>
      <color rgb="FFFF0000"/>
      <name val="Times New Roman"/>
      <family val="1"/>
    </font>
    <font>
      <sz val="11"/>
      <color theme="1"/>
      <name val="Times New Roman"/>
      <family val="2"/>
    </font>
    <font>
      <u/>
      <sz val="11"/>
      <name val="Times New Roman"/>
      <family val="1"/>
    </font>
    <font>
      <b/>
      <sz val="11"/>
      <color rgb="FF000000"/>
      <name val="Times New Roman"/>
      <family val="1"/>
      <charset val="163"/>
    </font>
    <font>
      <sz val="12"/>
      <name val="Times New Roman"/>
      <family val="2"/>
    </font>
    <font>
      <vertAlign val="superscript"/>
      <sz val="12"/>
      <name val="Times New Roman"/>
      <family val="1"/>
    </font>
    <font>
      <u/>
      <sz val="11"/>
      <name val="Arial"/>
      <family val="2"/>
    </font>
    <font>
      <sz val="11"/>
      <name val="Calibri"/>
      <family val="2"/>
      <scheme val="minor"/>
    </font>
    <font>
      <sz val="11"/>
      <color rgb="FFED0000"/>
      <name val="Times New Roman"/>
      <family val="1"/>
    </font>
    <font>
      <b/>
      <sz val="11"/>
      <color rgb="FFFF0000"/>
      <name val="Times New Roman"/>
      <family val="1"/>
    </font>
    <font>
      <u/>
      <sz val="12"/>
      <name val="Arial"/>
      <family val="2"/>
    </font>
    <font>
      <vertAlign val="superscript"/>
      <sz val="11"/>
      <name val="Times New Roman"/>
      <family val="1"/>
    </font>
    <font>
      <sz val="11"/>
      <color rgb="FF000000"/>
      <name val="Times New Roman"/>
      <family val="1"/>
    </font>
    <font>
      <sz val="10"/>
      <color theme="1"/>
      <name val="Times New Roman"/>
      <family val="1"/>
    </font>
    <font>
      <sz val="11"/>
      <color theme="1"/>
      <name val="Times New Roman"/>
      <family val="1"/>
      <charset val="163"/>
    </font>
    <font>
      <b/>
      <sz val="10"/>
      <name val="Times New Roman"/>
      <family val="1"/>
    </font>
    <font>
      <b/>
      <sz val="11"/>
      <name val="Times New Roman"/>
      <family val="1"/>
      <charset val="163"/>
    </font>
    <font>
      <b/>
      <sz val="10"/>
      <color theme="1"/>
      <name val="Times New Roman"/>
      <family val="1"/>
    </font>
    <font>
      <sz val="10"/>
      <name val="Times New Roman"/>
      <family val="1"/>
    </font>
    <font>
      <i/>
      <sz val="10"/>
      <color indexed="8"/>
      <name val="Times New Roman"/>
      <family val="1"/>
    </font>
    <font>
      <sz val="10"/>
      <color indexed="8"/>
      <name val="Times New Roman"/>
      <family val="1"/>
    </font>
    <font>
      <sz val="12"/>
      <color theme="1"/>
      <name val="Times New Roman"/>
      <family val="2"/>
      <charset val="163"/>
    </font>
    <font>
      <i/>
      <sz val="10"/>
      <name val="Times New Roman"/>
      <family val="1"/>
    </font>
    <font>
      <sz val="10"/>
      <color rgb="FF000000"/>
      <name val="Times New Roman"/>
      <family val="1"/>
    </font>
    <font>
      <i/>
      <sz val="11"/>
      <name val="Times New Roman"/>
      <family val="1"/>
    </font>
    <font>
      <b/>
      <i/>
      <sz val="11"/>
      <color theme="1"/>
      <name val="Times New Roman"/>
      <family val="1"/>
    </font>
    <font>
      <sz val="1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3">
    <xf numFmtId="0" fontId="0" fillId="0" borderId="0"/>
    <xf numFmtId="43" fontId="6" fillId="0" borderId="0" applyFont="0" applyFill="0" applyBorder="0" applyAlignment="0" applyProtection="0"/>
    <xf numFmtId="9" fontId="6" fillId="0" borderId="0" applyFont="0" applyFill="0" applyBorder="0" applyAlignment="0" applyProtection="0"/>
    <xf numFmtId="0" fontId="9" fillId="0" borderId="0" applyNumberFormat="0" applyFill="0" applyBorder="0" applyAlignment="0" applyProtection="0">
      <alignment vertical="top"/>
      <protection locked="0"/>
    </xf>
    <xf numFmtId="0" fontId="13" fillId="0" borderId="0"/>
    <xf numFmtId="168" fontId="13"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9" fontId="5" fillId="0" borderId="0" applyFont="0" applyFill="0" applyBorder="0" applyAlignment="0" applyProtection="0"/>
    <xf numFmtId="0" fontId="12" fillId="0" borderId="0"/>
    <xf numFmtId="43" fontId="21" fillId="0" borderId="0" applyFont="0" applyFill="0" applyBorder="0" applyAlignment="0" applyProtection="0"/>
    <xf numFmtId="0" fontId="22" fillId="0" borderId="0"/>
    <xf numFmtId="0" fontId="4" fillId="0" borderId="0"/>
    <xf numFmtId="175" fontId="4" fillId="0" borderId="0" applyFont="0" applyFill="0" applyBorder="0" applyAlignment="0" applyProtection="0"/>
    <xf numFmtId="0" fontId="5" fillId="0" borderId="0"/>
    <xf numFmtId="43" fontId="25" fillId="0" borderId="0" applyFont="0" applyFill="0" applyBorder="0" applyAlignment="0" applyProtection="0"/>
    <xf numFmtId="0" fontId="3" fillId="0" borderId="0"/>
    <xf numFmtId="9" fontId="2" fillId="0" borderId="0" applyFont="0" applyFill="0" applyBorder="0" applyAlignment="0" applyProtection="0"/>
    <xf numFmtId="9" fontId="45" fillId="0" borderId="0" applyFont="0" applyFill="0" applyBorder="0" applyAlignment="0" applyProtection="0"/>
    <xf numFmtId="168" fontId="1" fillId="0" borderId="0" applyFont="0" applyFill="0" applyBorder="0" applyAlignment="0" applyProtection="0"/>
  </cellStyleXfs>
  <cellXfs count="290">
    <xf numFmtId="0" fontId="0" fillId="0" borderId="0" xfId="0"/>
    <xf numFmtId="0" fontId="17" fillId="2" borderId="1" xfId="7" applyFont="1" applyFill="1" applyBorder="1" applyAlignment="1">
      <alignment horizontal="center" vertical="center" wrapText="1"/>
    </xf>
    <xf numFmtId="3" fontId="10" fillId="2" borderId="1" xfId="7" applyNumberFormat="1" applyFont="1" applyFill="1" applyBorder="1" applyAlignment="1">
      <alignment horizontal="right" vertical="center" wrapText="1"/>
    </xf>
    <xf numFmtId="0" fontId="10" fillId="2" borderId="1" xfId="7" quotePrefix="1" applyFont="1" applyFill="1" applyBorder="1" applyAlignment="1">
      <alignment horizontal="center" vertical="center" wrapText="1"/>
    </xf>
    <xf numFmtId="0" fontId="10" fillId="2" borderId="1" xfId="7" applyFont="1" applyFill="1" applyBorder="1" applyAlignment="1">
      <alignment horizontal="left" vertical="center" wrapText="1"/>
    </xf>
    <xf numFmtId="3" fontId="17" fillId="2" borderId="1" xfId="7" applyNumberFormat="1" applyFont="1" applyFill="1" applyBorder="1" applyAlignment="1">
      <alignment horizontal="right" vertical="center" wrapText="1"/>
    </xf>
    <xf numFmtId="0" fontId="14" fillId="0" borderId="0" xfId="0" applyFont="1" applyAlignment="1">
      <alignment vertical="center"/>
    </xf>
    <xf numFmtId="169" fontId="0" fillId="0" borderId="0" xfId="0" applyNumberFormat="1"/>
    <xf numFmtId="174" fontId="15" fillId="0" borderId="1" xfId="6" applyNumberFormat="1" applyFont="1" applyBorder="1" applyAlignment="1">
      <alignment horizontal="center" vertical="center"/>
    </xf>
    <xf numFmtId="169" fontId="10" fillId="2" borderId="1" xfId="6" applyNumberFormat="1" applyFont="1" applyFill="1" applyBorder="1" applyAlignment="1">
      <alignment horizontal="center" vertical="center" wrapText="1"/>
    </xf>
    <xf numFmtId="0" fontId="12" fillId="2" borderId="0" xfId="0" applyFont="1" applyFill="1" applyAlignment="1">
      <alignment horizontal="center" vertical="center"/>
    </xf>
    <xf numFmtId="0" fontId="2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23" fillId="2" borderId="0" xfId="0" applyFont="1" applyFill="1" applyAlignment="1">
      <alignment horizontal="center" vertical="center"/>
    </xf>
    <xf numFmtId="3" fontId="23" fillId="2" borderId="0" xfId="0" applyNumberFormat="1" applyFont="1" applyFill="1" applyAlignment="1">
      <alignment vertical="center"/>
    </xf>
    <xf numFmtId="9" fontId="23" fillId="2" borderId="0" xfId="0" applyNumberFormat="1" applyFont="1" applyFill="1" applyAlignment="1">
      <alignment vertical="center"/>
    </xf>
    <xf numFmtId="169" fontId="23" fillId="2" borderId="0" xfId="1" applyNumberFormat="1" applyFont="1" applyFill="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wrapText="1"/>
    </xf>
    <xf numFmtId="0" fontId="12" fillId="2" borderId="7" xfId="0" applyFont="1" applyFill="1" applyBorder="1" applyAlignment="1">
      <alignment horizontal="center" vertical="center" wrapText="1"/>
    </xf>
    <xf numFmtId="169" fontId="12" fillId="2" borderId="0" xfId="0" applyNumberFormat="1" applyFont="1" applyFill="1" applyAlignment="1">
      <alignment horizontal="center" vertical="center"/>
    </xf>
    <xf numFmtId="0" fontId="23" fillId="2" borderId="0" xfId="0" applyFont="1" applyFill="1" applyAlignment="1">
      <alignment horizontal="justify" vertical="center"/>
    </xf>
    <xf numFmtId="169" fontId="12" fillId="2" borderId="0" xfId="1" applyNumberFormat="1" applyFont="1" applyFill="1" applyAlignment="1">
      <alignment horizontal="center"/>
    </xf>
    <xf numFmtId="43" fontId="12" fillId="2" borderId="0" xfId="1" applyFont="1" applyFill="1" applyBorder="1" applyAlignment="1">
      <alignment horizontal="center" vertical="center"/>
    </xf>
    <xf numFmtId="0" fontId="12" fillId="2" borderId="0" xfId="0" applyFont="1" applyFill="1" applyAlignment="1">
      <alignment vertical="center" wrapText="1"/>
    </xf>
    <xf numFmtId="0" fontId="12" fillId="2" borderId="8" xfId="0" applyFont="1" applyFill="1" applyBorder="1" applyAlignment="1">
      <alignment horizontal="left" vertical="center" wrapText="1"/>
    </xf>
    <xf numFmtId="4" fontId="12" fillId="2" borderId="1" xfId="0" applyNumberFormat="1" applyFont="1" applyFill="1" applyBorder="1" applyAlignment="1">
      <alignment horizontal="center" vertical="center"/>
    </xf>
    <xf numFmtId="169" fontId="12" fillId="2" borderId="1" xfId="0" applyNumberFormat="1" applyFont="1" applyFill="1" applyBorder="1" applyAlignment="1">
      <alignment horizontal="center" vertical="center"/>
    </xf>
    <xf numFmtId="0" fontId="12" fillId="2" borderId="9" xfId="0" applyFont="1" applyFill="1" applyBorder="1" applyAlignment="1">
      <alignment horizontal="left" vertical="center" wrapText="1"/>
    </xf>
    <xf numFmtId="169" fontId="23" fillId="2" borderId="1" xfId="0" applyNumberFormat="1" applyFont="1" applyFill="1" applyBorder="1" applyAlignment="1">
      <alignment horizontal="center" vertical="center"/>
    </xf>
    <xf numFmtId="169" fontId="12" fillId="2" borderId="0" xfId="1" applyNumberFormat="1" applyFont="1" applyFill="1" applyAlignment="1">
      <alignment horizontal="center" vertical="center"/>
    </xf>
    <xf numFmtId="9" fontId="10" fillId="2" borderId="1" xfId="2" applyFont="1" applyFill="1" applyBorder="1" applyAlignment="1">
      <alignment horizontal="center" vertical="center" wrapText="1"/>
    </xf>
    <xf numFmtId="0" fontId="15" fillId="0" borderId="0" xfId="0" applyFont="1"/>
    <xf numFmtId="169" fontId="15" fillId="0" borderId="0" xfId="0" applyNumberFormat="1" applyFont="1"/>
    <xf numFmtId="3" fontId="15" fillId="0" borderId="0" xfId="0" applyNumberFormat="1" applyFont="1"/>
    <xf numFmtId="0" fontId="24" fillId="2" borderId="0" xfId="0" applyFont="1" applyFill="1" applyAlignment="1">
      <alignment horizontal="center" vertical="center"/>
    </xf>
    <xf numFmtId="2" fontId="7" fillId="0" borderId="0" xfId="0" applyNumberFormat="1" applyFont="1"/>
    <xf numFmtId="0" fontId="7" fillId="0" borderId="0" xfId="0" applyFont="1"/>
    <xf numFmtId="2" fontId="12" fillId="2" borderId="0" xfId="0" applyNumberFormat="1" applyFont="1" applyFill="1" applyAlignment="1">
      <alignment horizontal="center" vertical="center"/>
    </xf>
    <xf numFmtId="0" fontId="9" fillId="0" borderId="0" xfId="3" applyAlignment="1" applyProtection="1"/>
    <xf numFmtId="0" fontId="8" fillId="2" borderId="1" xfId="0" applyFont="1" applyFill="1" applyBorder="1" applyAlignment="1">
      <alignment horizontal="center" vertical="center" wrapText="1"/>
    </xf>
    <xf numFmtId="2"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8" fillId="2" borderId="1" xfId="0" applyFont="1" applyFill="1" applyBorder="1" applyAlignment="1">
      <alignment horizontal="left" vertical="center" wrapText="1"/>
    </xf>
    <xf numFmtId="165" fontId="7"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66" fontId="8" fillId="2" borderId="1" xfId="1" applyNumberFormat="1" applyFont="1" applyFill="1" applyBorder="1" applyAlignment="1">
      <alignment horizontal="center" vertical="center"/>
    </xf>
    <xf numFmtId="0" fontId="7" fillId="2" borderId="1" xfId="0" applyFont="1" applyFill="1" applyBorder="1" applyAlignment="1">
      <alignment horizontal="left" vertical="center" wrapText="1"/>
    </xf>
    <xf numFmtId="9" fontId="7" fillId="2" borderId="1"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2" fontId="7" fillId="2" borderId="0" xfId="2" applyNumberFormat="1" applyFont="1" applyFill="1" applyBorder="1" applyAlignment="1">
      <alignment horizontal="center" vertical="center"/>
    </xf>
    <xf numFmtId="0" fontId="7" fillId="2" borderId="1" xfId="0" applyFont="1" applyFill="1" applyBorder="1" applyAlignment="1">
      <alignment horizontal="center" vertical="center"/>
    </xf>
    <xf numFmtId="166" fontId="7" fillId="2" borderId="1" xfId="0" applyNumberFormat="1" applyFont="1" applyFill="1" applyBorder="1" applyAlignment="1">
      <alignment horizontal="center" vertical="center"/>
    </xf>
    <xf numFmtId="172" fontId="7"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70"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xf>
    <xf numFmtId="0" fontId="8" fillId="2" borderId="1" xfId="0" applyFont="1" applyFill="1" applyBorder="1" applyAlignment="1">
      <alignment vertical="center"/>
    </xf>
    <xf numFmtId="43" fontId="8" fillId="2" borderId="0" xfId="1" applyFont="1" applyFill="1" applyAlignment="1">
      <alignment horizontal="center" vertical="center"/>
    </xf>
    <xf numFmtId="0" fontId="8" fillId="2" borderId="0" xfId="0" applyFont="1" applyFill="1" applyAlignment="1">
      <alignment horizontal="center" vertical="center"/>
    </xf>
    <xf numFmtId="167" fontId="7" fillId="2" borderId="1" xfId="2" applyNumberFormat="1" applyFont="1" applyFill="1" applyBorder="1" applyAlignment="1">
      <alignment horizontal="center" vertical="center" wrapText="1"/>
    </xf>
    <xf numFmtId="2" fontId="7" fillId="2" borderId="0" xfId="0" applyNumberFormat="1" applyFont="1" applyFill="1" applyAlignment="1">
      <alignment horizontal="center" vertical="center" wrapText="1"/>
    </xf>
    <xf numFmtId="37" fontId="7" fillId="2" borderId="1" xfId="1" applyNumberFormat="1" applyFont="1" applyFill="1" applyBorder="1" applyAlignment="1">
      <alignment horizontal="center" vertical="center"/>
    </xf>
    <xf numFmtId="37" fontId="7" fillId="2" borderId="1"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9" fontId="24" fillId="2" borderId="1" xfId="0"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horizontal="center" vertical="center"/>
    </xf>
    <xf numFmtId="0" fontId="7" fillId="0" borderId="0" xfId="4" applyFont="1" applyAlignment="1">
      <alignment horizontal="center" vertical="center" wrapText="1"/>
    </xf>
    <xf numFmtId="0" fontId="7" fillId="0" borderId="0" xfId="4" applyFont="1" applyAlignment="1">
      <alignment vertical="center" wrapText="1"/>
    </xf>
    <xf numFmtId="0" fontId="7" fillId="0" borderId="0" xfId="4" applyFont="1" applyAlignment="1">
      <alignment horizontal="center" vertical="center"/>
    </xf>
    <xf numFmtId="0" fontId="7" fillId="0" borderId="0" xfId="4" applyFont="1"/>
    <xf numFmtId="164" fontId="7" fillId="0" borderId="0" xfId="1" applyNumberFormat="1" applyFont="1" applyAlignment="1">
      <alignment horizontal="center" vertical="center"/>
    </xf>
    <xf numFmtId="10" fontId="24"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7" applyFont="1" applyBorder="1" applyAlignment="1">
      <alignment horizontal="center" vertical="center" wrapText="1"/>
    </xf>
    <xf numFmtId="43" fontId="7" fillId="0" borderId="0" xfId="0" applyNumberFormat="1" applyFont="1"/>
    <xf numFmtId="0" fontId="27" fillId="3" borderId="1" xfId="0" applyFont="1" applyFill="1" applyBorder="1" applyAlignment="1">
      <alignment horizontal="center" vertical="center"/>
    </xf>
    <xf numFmtId="0" fontId="27" fillId="3" borderId="1" xfId="0" applyFont="1" applyFill="1" applyBorder="1" applyAlignment="1">
      <alignment vertical="center" wrapText="1"/>
    </xf>
    <xf numFmtId="0" fontId="11" fillId="2" borderId="1" xfId="0" applyFont="1" applyFill="1" applyBorder="1" applyAlignment="1">
      <alignment horizontal="center" vertical="center"/>
    </xf>
    <xf numFmtId="9" fontId="24" fillId="2" borderId="1" xfId="2" applyFont="1" applyFill="1" applyBorder="1" applyAlignment="1">
      <alignment horizontal="center" vertical="center"/>
    </xf>
    <xf numFmtId="0" fontId="17" fillId="0" borderId="0" xfId="17" applyFont="1"/>
    <xf numFmtId="0" fontId="28" fillId="0" borderId="0" xfId="0" applyFont="1"/>
    <xf numFmtId="0" fontId="10" fillId="0" borderId="0" xfId="17" applyFont="1"/>
    <xf numFmtId="0" fontId="10" fillId="0" borderId="0" xfId="17" applyFont="1" applyAlignment="1">
      <alignment vertical="center"/>
    </xf>
    <xf numFmtId="0" fontId="10" fillId="0" borderId="0" xfId="17" applyFont="1" applyAlignment="1">
      <alignment vertical="center" wrapText="1"/>
    </xf>
    <xf numFmtId="0" fontId="10" fillId="0" borderId="0" xfId="17" quotePrefix="1" applyFont="1"/>
    <xf numFmtId="0" fontId="10" fillId="0" borderId="0" xfId="17" applyFont="1" applyAlignment="1">
      <alignment horizontal="left"/>
    </xf>
    <xf numFmtId="9" fontId="10" fillId="0" borderId="0" xfId="17" applyNumberFormat="1" applyFont="1" applyAlignment="1">
      <alignment horizontal="left"/>
    </xf>
    <xf numFmtId="0" fontId="31" fillId="0" borderId="0" xfId="17" applyFont="1"/>
    <xf numFmtId="0" fontId="7" fillId="0" borderId="0" xfId="0" applyFont="1" applyAlignment="1">
      <alignment vertical="center"/>
    </xf>
    <xf numFmtId="0" fontId="14" fillId="0" borderId="0" xfId="0" applyFont="1" applyAlignment="1">
      <alignment wrapText="1"/>
    </xf>
    <xf numFmtId="0" fontId="0" fillId="0" borderId="0" xfId="0" applyAlignment="1">
      <alignment horizontal="center" vertical="center"/>
    </xf>
    <xf numFmtId="9" fontId="7" fillId="2" borderId="0" xfId="2" applyFont="1" applyFill="1" applyAlignment="1">
      <alignment horizontal="center" vertical="center"/>
    </xf>
    <xf numFmtId="17" fontId="7" fillId="2" borderId="1" xfId="0" applyNumberFormat="1" applyFont="1" applyFill="1" applyBorder="1" applyAlignment="1">
      <alignment horizontal="center" vertical="center" wrapText="1"/>
    </xf>
    <xf numFmtId="0" fontId="14" fillId="0" borderId="0" xfId="0" applyFont="1"/>
    <xf numFmtId="169" fontId="14" fillId="0" borderId="0" xfId="0" applyNumberFormat="1" applyFont="1" applyAlignment="1">
      <alignment vertical="center"/>
    </xf>
    <xf numFmtId="0" fontId="15" fillId="0" borderId="0" xfId="0" applyFont="1" applyAlignment="1">
      <alignment horizontal="center" vertical="center"/>
    </xf>
    <xf numFmtId="0" fontId="32" fillId="0" borderId="0" xfId="0" applyFont="1"/>
    <xf numFmtId="0" fontId="32" fillId="0" borderId="0" xfId="0" applyFont="1" applyAlignment="1">
      <alignment horizontal="center" wrapText="1"/>
    </xf>
    <xf numFmtId="9" fontId="24" fillId="2" borderId="0" xfId="2" applyFont="1" applyFill="1" applyAlignment="1">
      <alignment horizontal="center" vertical="center"/>
    </xf>
    <xf numFmtId="169" fontId="33" fillId="4" borderId="0" xfId="1" applyNumberFormat="1" applyFont="1" applyFill="1" applyAlignment="1">
      <alignment horizontal="center" vertical="center"/>
    </xf>
    <xf numFmtId="0" fontId="17" fillId="2" borderId="1" xfId="7" quotePrefix="1" applyFont="1" applyFill="1" applyBorder="1" applyAlignment="1">
      <alignment horizontal="center" vertical="center" wrapText="1"/>
    </xf>
    <xf numFmtId="0" fontId="17" fillId="0" borderId="1" xfId="17" applyFont="1" applyBorder="1"/>
    <xf numFmtId="0" fontId="10" fillId="0" borderId="1" xfId="17" applyFont="1" applyBorder="1"/>
    <xf numFmtId="0" fontId="10" fillId="0" borderId="1" xfId="17" quotePrefix="1" applyFont="1" applyBorder="1" applyAlignment="1">
      <alignment vertical="center"/>
    </xf>
    <xf numFmtId="0" fontId="10" fillId="0" borderId="1" xfId="17" quotePrefix="1" applyFont="1" applyBorder="1"/>
    <xf numFmtId="0" fontId="10" fillId="0" borderId="1" xfId="17" applyFont="1" applyBorder="1" applyAlignment="1">
      <alignment vertical="center" wrapText="1"/>
    </xf>
    <xf numFmtId="0" fontId="17" fillId="0" borderId="1" xfId="17" quotePrefix="1" applyFont="1" applyBorder="1"/>
    <xf numFmtId="0" fontId="10" fillId="0" borderId="3" xfId="17" quotePrefix="1" applyFont="1" applyBorder="1"/>
    <xf numFmtId="0" fontId="30" fillId="0" borderId="3" xfId="3" applyFont="1" applyBorder="1" applyAlignment="1" applyProtection="1"/>
    <xf numFmtId="9" fontId="10" fillId="0" borderId="3" xfId="17" applyNumberFormat="1" applyFont="1" applyBorder="1" applyAlignment="1">
      <alignment horizontal="left"/>
    </xf>
    <xf numFmtId="0" fontId="10" fillId="0" borderId="3" xfId="17" applyFont="1" applyBorder="1"/>
    <xf numFmtId="0" fontId="10" fillId="0" borderId="16" xfId="17" quotePrefix="1" applyFont="1" applyBorder="1"/>
    <xf numFmtId="0" fontId="10" fillId="0" borderId="15" xfId="17" applyFont="1" applyBorder="1" applyAlignment="1">
      <alignment horizontal="left"/>
    </xf>
    <xf numFmtId="0" fontId="10" fillId="0" borderId="15" xfId="17" applyFont="1" applyBorder="1"/>
    <xf numFmtId="9" fontId="10" fillId="0" borderId="15" xfId="17" applyNumberFormat="1" applyFont="1" applyBorder="1" applyAlignment="1">
      <alignment horizontal="left"/>
    </xf>
    <xf numFmtId="0" fontId="10" fillId="0" borderId="17" xfId="17" applyFont="1" applyBorder="1"/>
    <xf numFmtId="0" fontId="10" fillId="0" borderId="18" xfId="17" quotePrefix="1" applyFont="1" applyBorder="1"/>
    <xf numFmtId="0" fontId="10" fillId="0" borderId="19" xfId="17" applyFont="1" applyBorder="1"/>
    <xf numFmtId="0" fontId="10" fillId="0" borderId="20" xfId="17" quotePrefix="1" applyFont="1" applyBorder="1"/>
    <xf numFmtId="0" fontId="10" fillId="0" borderId="21" xfId="17" applyFont="1" applyBorder="1" applyAlignment="1">
      <alignment horizontal="left"/>
    </xf>
    <xf numFmtId="0" fontId="10" fillId="0" borderId="21" xfId="17" applyFont="1" applyBorder="1"/>
    <xf numFmtId="9" fontId="10" fillId="0" borderId="21" xfId="17" applyNumberFormat="1" applyFont="1" applyBorder="1" applyAlignment="1">
      <alignment horizontal="left"/>
    </xf>
    <xf numFmtId="0" fontId="10" fillId="0" borderId="22" xfId="17" applyFont="1" applyBorder="1"/>
    <xf numFmtId="0" fontId="17" fillId="0" borderId="3" xfId="17" quotePrefix="1" applyFont="1" applyBorder="1"/>
    <xf numFmtId="0" fontId="7" fillId="0" borderId="0" xfId="0" applyFont="1" applyAlignment="1">
      <alignment horizontal="left" wrapText="1"/>
    </xf>
    <xf numFmtId="0" fontId="7" fillId="0" borderId="0" xfId="4" applyFont="1" applyAlignment="1">
      <alignment horizontal="left" vertical="center" wrapText="1"/>
    </xf>
    <xf numFmtId="0" fontId="9" fillId="0" borderId="0" xfId="3" applyAlignment="1" applyProtection="1">
      <alignment wrapText="1"/>
    </xf>
    <xf numFmtId="0" fontId="34" fillId="0" borderId="15" xfId="3" applyFont="1" applyBorder="1" applyAlignment="1" applyProtection="1"/>
    <xf numFmtId="0" fontId="7" fillId="0" borderId="0" xfId="0" applyFont="1">
      <extLst>
        <ext xmlns:xfpb="http://schemas.microsoft.com/office/spreadsheetml/2022/featurepropertybag" uri="{C7286773-470A-42A8-94C5-96B5CB345126}">
          <xfpb:xfComplement i="0"/>
        </ext>
      </extLst>
    </xf>
    <xf numFmtId="9" fontId="8" fillId="2" borderId="1" xfId="2" applyFont="1" applyFill="1" applyBorder="1" applyAlignment="1">
      <alignment horizontal="center" vertical="center" wrapText="1"/>
    </xf>
    <xf numFmtId="0" fontId="0" fillId="0" borderId="19" xfId="0" applyBorder="1"/>
    <xf numFmtId="0" fontId="0" fillId="0" borderId="16" xfId="0" applyBorder="1"/>
    <xf numFmtId="0" fontId="17" fillId="0" borderId="3" xfId="17" quotePrefix="1" applyFont="1" applyBorder="1" applyAlignment="1">
      <alignment horizontal="left"/>
    </xf>
    <xf numFmtId="10" fontId="7" fillId="2" borderId="1" xfId="2" applyNumberFormat="1" applyFont="1" applyFill="1" applyBorder="1" applyAlignment="1">
      <alignment horizontal="center" vertical="center" wrapText="1"/>
    </xf>
    <xf numFmtId="0" fontId="26" fillId="0" borderId="0" xfId="3" applyFont="1" applyAlignment="1" applyProtection="1">
      <alignment horizontal="center" vertical="center"/>
    </xf>
    <xf numFmtId="0" fontId="30" fillId="0" borderId="15" xfId="3" applyFont="1" applyBorder="1" applyAlignment="1" applyProtection="1"/>
    <xf numFmtId="0" fontId="0" fillId="0" borderId="17" xfId="0" applyBorder="1"/>
    <xf numFmtId="0" fontId="0" fillId="0" borderId="18" xfId="0" applyBorder="1"/>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justify" vertical="center" wrapText="1"/>
    </xf>
    <xf numFmtId="166" fontId="15" fillId="0" borderId="12" xfId="0" applyNumberFormat="1" applyFont="1" applyBorder="1" applyAlignment="1">
      <alignment horizontal="right" vertical="center" wrapText="1"/>
    </xf>
    <xf numFmtId="10" fontId="15" fillId="0" borderId="12" xfId="2" applyNumberFormat="1" applyFont="1" applyBorder="1" applyAlignment="1">
      <alignment horizontal="center" vertical="center" wrapText="1"/>
    </xf>
    <xf numFmtId="169" fontId="15" fillId="0" borderId="12" xfId="1" applyNumberFormat="1" applyFont="1" applyBorder="1" applyAlignment="1">
      <alignment horizontal="center" vertical="center" wrapText="1"/>
    </xf>
    <xf numFmtId="169" fontId="14" fillId="0" borderId="12" xfId="0" applyNumberFormat="1" applyFont="1" applyBorder="1" applyAlignment="1">
      <alignment horizontal="center" vertical="center" wrapText="1"/>
    </xf>
    <xf numFmtId="0" fontId="7" fillId="2" borderId="1" xfId="0" quotePrefix="1" applyFont="1" applyFill="1" applyBorder="1" applyAlignment="1">
      <alignment horizontal="center" vertical="center" wrapText="1"/>
    </xf>
    <xf numFmtId="0" fontId="26" fillId="2" borderId="1" xfId="3" applyFont="1" applyFill="1" applyBorder="1" applyAlignment="1" applyProtection="1">
      <alignment horizontal="center" vertical="center" wrapText="1"/>
    </xf>
    <xf numFmtId="168" fontId="7" fillId="2" borderId="1" xfId="1" applyNumberFormat="1" applyFont="1" applyFill="1" applyBorder="1" applyAlignment="1">
      <alignment horizontal="center" vertical="center" wrapText="1"/>
    </xf>
    <xf numFmtId="0" fontId="7" fillId="2" borderId="1" xfId="7" applyFont="1" applyFill="1" applyBorder="1" applyAlignment="1">
      <alignment horizontal="center" vertical="center" wrapText="1"/>
    </xf>
    <xf numFmtId="169" fontId="7" fillId="2" borderId="1" xfId="1" applyNumberFormat="1" applyFont="1" applyFill="1" applyBorder="1" applyAlignment="1">
      <alignment horizontal="center" vertical="center" wrapText="1"/>
    </xf>
    <xf numFmtId="170" fontId="7" fillId="2" borderId="1" xfId="0" applyNumberFormat="1" applyFont="1" applyFill="1" applyBorder="1" applyAlignment="1">
      <alignment horizontal="center" vertical="center" wrapText="1"/>
    </xf>
    <xf numFmtId="177" fontId="7" fillId="2" borderId="1" xfId="19" applyNumberFormat="1" applyFont="1" applyFill="1" applyBorder="1" applyAlignment="1">
      <alignment horizontal="center" vertical="center" wrapText="1"/>
    </xf>
    <xf numFmtId="176" fontId="7" fillId="2" borderId="1" xfId="19" applyNumberFormat="1" applyFont="1" applyFill="1" applyBorder="1" applyAlignment="1">
      <alignment horizontal="center" vertical="center" wrapText="1"/>
    </xf>
    <xf numFmtId="9" fontId="7" fillId="2" borderId="1" xfId="2" applyFont="1" applyFill="1" applyBorder="1" applyAlignment="1">
      <alignment horizontal="center" vertical="center" wrapText="1"/>
    </xf>
    <xf numFmtId="171" fontId="7" fillId="2" borderId="1" xfId="1" quotePrefix="1" applyNumberFormat="1" applyFont="1" applyFill="1" applyBorder="1" applyAlignment="1">
      <alignment horizontal="center" vertical="center" wrapText="1"/>
    </xf>
    <xf numFmtId="170" fontId="7" fillId="2" borderId="1" xfId="1" quotePrefix="1" applyNumberFormat="1" applyFont="1" applyFill="1" applyBorder="1" applyAlignment="1">
      <alignment horizontal="center" vertical="center" wrapText="1"/>
    </xf>
    <xf numFmtId="173" fontId="7" fillId="2" borderId="1" xfId="1" quotePrefix="1" applyNumberFormat="1" applyFont="1" applyFill="1" applyBorder="1" applyAlignment="1">
      <alignment horizontal="center" vertical="center" wrapText="1"/>
    </xf>
    <xf numFmtId="3" fontId="8" fillId="2" borderId="1" xfId="19"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5" fontId="7" fillId="2" borderId="1" xfId="1" applyNumberFormat="1" applyFont="1" applyFill="1" applyBorder="1" applyAlignment="1">
      <alignment horizontal="left" vertical="center" wrapText="1"/>
    </xf>
    <xf numFmtId="43" fontId="7" fillId="2" borderId="1" xfId="1" applyFont="1" applyFill="1" applyBorder="1" applyAlignment="1">
      <alignment horizontal="center" vertical="center" wrapText="1"/>
    </xf>
    <xf numFmtId="164" fontId="7" fillId="2" borderId="1" xfId="1" quotePrefix="1"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center" vertical="center" wrapText="1"/>
    </xf>
    <xf numFmtId="0" fontId="36" fillId="0" borderId="1" xfId="0" quotePrefix="1"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applyAlignment="1">
      <alignment horizontal="center"/>
    </xf>
    <xf numFmtId="0" fontId="7" fillId="2" borderId="1" xfId="0" quotePrefix="1" applyFont="1" applyFill="1" applyBorder="1" applyAlignment="1">
      <alignment horizontal="center" vertical="center" wrapText="1"/>
    </xf>
    <xf numFmtId="0" fontId="7" fillId="2" borderId="1" xfId="0" applyFont="1" applyFill="1" applyBorder="1" applyAlignment="1">
      <alignment horizontal="left" vertical="center" wrapText="1"/>
    </xf>
    <xf numFmtId="0" fontId="26" fillId="2" borderId="1" xfId="3" applyFont="1" applyFill="1" applyBorder="1" applyAlignment="1" applyProtection="1">
      <alignment horizontal="center" vertical="center" wrapText="1"/>
    </xf>
    <xf numFmtId="0" fontId="7"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 xfId="0" applyFont="1" applyFill="1" applyBorder="1" applyAlignment="1">
      <alignment horizontal="center" vertical="center" wrapText="1"/>
    </xf>
    <xf numFmtId="166" fontId="33" fillId="2" borderId="1"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quotePrefix="1" applyFont="1" applyFill="1" applyAlignment="1">
      <alignment horizontal="left" vertical="center" wrapText="1"/>
    </xf>
    <xf numFmtId="37" fontId="11" fillId="2" borderId="4" xfId="0" applyNumberFormat="1" applyFont="1" applyFill="1" applyBorder="1" applyAlignment="1">
      <alignment horizontal="center" vertical="center"/>
    </xf>
    <xf numFmtId="37" fontId="11" fillId="2" borderId="6" xfId="0" applyNumberFormat="1" applyFont="1" applyFill="1" applyBorder="1" applyAlignment="1">
      <alignment horizontal="center" vertical="center"/>
    </xf>
    <xf numFmtId="37" fontId="11" fillId="2" borderId="5" xfId="0" applyNumberFormat="1" applyFont="1" applyFill="1" applyBorder="1" applyAlignment="1">
      <alignment horizontal="center" vertical="center"/>
    </xf>
    <xf numFmtId="0" fontId="0" fillId="0" borderId="0" xfId="0" applyAlignment="1">
      <alignment horizontal="left" vertical="center" wrapText="1"/>
    </xf>
    <xf numFmtId="0" fontId="20" fillId="0" borderId="0" xfId="0" applyFont="1" applyAlignment="1">
      <alignment horizontal="center" vertical="center" wrapText="1"/>
    </xf>
    <xf numFmtId="0" fontId="17" fillId="2" borderId="1" xfId="7" applyFont="1" applyFill="1" applyBorder="1" applyAlignment="1">
      <alignment horizontal="left" vertical="center" wrapText="1"/>
    </xf>
    <xf numFmtId="0" fontId="14" fillId="0" borderId="0" xfId="0" applyFont="1" applyAlignment="1">
      <alignment horizontal="center" vertical="center"/>
    </xf>
    <xf numFmtId="0" fontId="17" fillId="2" borderId="1"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7" fillId="2" borderId="6" xfId="7" applyFont="1" applyFill="1" applyBorder="1" applyAlignment="1">
      <alignment horizontal="center" vertical="center" wrapText="1"/>
    </xf>
    <xf numFmtId="0" fontId="17" fillId="2" borderId="5" xfId="7" applyFont="1" applyFill="1" applyBorder="1" applyAlignment="1">
      <alignment horizontal="center" vertical="center" wrapText="1"/>
    </xf>
    <xf numFmtId="0" fontId="10" fillId="0" borderId="4" xfId="17" applyFont="1" applyBorder="1" applyAlignment="1">
      <alignment horizontal="left" vertical="center"/>
    </xf>
    <xf numFmtId="0" fontId="10" fillId="0" borderId="6" xfId="17" applyFont="1" applyBorder="1" applyAlignment="1">
      <alignment horizontal="left" vertical="center"/>
    </xf>
    <xf numFmtId="0" fontId="10" fillId="0" borderId="5" xfId="17" applyFont="1" applyBorder="1" applyAlignment="1">
      <alignment horizontal="left" vertical="center"/>
    </xf>
    <xf numFmtId="0" fontId="17" fillId="0" borderId="4" xfId="17" applyFont="1" applyBorder="1" applyAlignment="1">
      <alignment horizontal="left" vertical="center"/>
    </xf>
    <xf numFmtId="0" fontId="17" fillId="0" borderId="6" xfId="17" applyFont="1" applyBorder="1" applyAlignment="1">
      <alignment horizontal="left" vertical="center"/>
    </xf>
    <xf numFmtId="0" fontId="17" fillId="0" borderId="5" xfId="17" applyFont="1" applyBorder="1" applyAlignment="1">
      <alignment horizontal="left" vertical="center"/>
    </xf>
    <xf numFmtId="0" fontId="17" fillId="0" borderId="4" xfId="17" applyFont="1" applyBorder="1" applyAlignment="1">
      <alignment horizontal="left"/>
    </xf>
    <xf numFmtId="0" fontId="17" fillId="0" borderId="6" xfId="17" applyFont="1" applyBorder="1" applyAlignment="1">
      <alignment horizontal="left"/>
    </xf>
    <xf numFmtId="0" fontId="17" fillId="0" borderId="5" xfId="17" applyFont="1" applyBorder="1" applyAlignment="1">
      <alignment horizontal="left"/>
    </xf>
    <xf numFmtId="3" fontId="10" fillId="0" borderId="0" xfId="18" applyNumberFormat="1" applyFont="1" applyAlignment="1">
      <alignment horizontal="left"/>
    </xf>
    <xf numFmtId="0" fontId="10" fillId="0" borderId="1" xfId="17" applyFont="1" applyBorder="1" applyAlignment="1">
      <alignment horizontal="left" vertical="center"/>
    </xf>
    <xf numFmtId="0" fontId="10" fillId="0" borderId="1" xfId="17" applyFont="1" applyBorder="1" applyAlignment="1">
      <alignment horizontal="left" vertical="center" wrapText="1"/>
    </xf>
    <xf numFmtId="3" fontId="10" fillId="0" borderId="1" xfId="17" applyNumberFormat="1" applyFont="1" applyBorder="1" applyAlignment="1">
      <alignment horizontal="left"/>
    </xf>
    <xf numFmtId="0" fontId="10" fillId="0" borderId="1" xfId="17" applyFont="1" applyBorder="1" applyAlignment="1">
      <alignment horizontal="left"/>
    </xf>
    <xf numFmtId="0" fontId="17" fillId="0" borderId="4" xfId="17" applyFont="1" applyBorder="1" applyAlignment="1">
      <alignment horizontal="center"/>
    </xf>
    <xf numFmtId="0" fontId="17" fillId="0" borderId="6" xfId="17" applyFont="1" applyBorder="1" applyAlignment="1">
      <alignment horizontal="center"/>
    </xf>
    <xf numFmtId="0" fontId="17" fillId="0" borderId="5" xfId="17" applyFont="1" applyBorder="1" applyAlignment="1">
      <alignment horizontal="center"/>
    </xf>
    <xf numFmtId="0" fontId="10" fillId="0" borderId="1" xfId="17" applyFont="1" applyBorder="1" applyAlignment="1">
      <alignment horizontal="left" wrapText="1"/>
    </xf>
    <xf numFmtId="0" fontId="10" fillId="0" borderId="3" xfId="17" applyFont="1" applyBorder="1" applyAlignment="1">
      <alignment horizontal="left"/>
    </xf>
    <xf numFmtId="9" fontId="10" fillId="0" borderId="1" xfId="17" applyNumberFormat="1" applyFont="1" applyBorder="1" applyAlignment="1">
      <alignment horizontal="left"/>
    </xf>
    <xf numFmtId="0" fontId="17" fillId="0" borderId="16" xfId="17" applyFont="1" applyBorder="1" applyAlignment="1">
      <alignment horizontal="left"/>
    </xf>
    <xf numFmtId="0" fontId="17" fillId="0" borderId="15" xfId="17" applyFont="1" applyBorder="1" applyAlignment="1">
      <alignment horizontal="left"/>
    </xf>
    <xf numFmtId="0" fontId="17" fillId="0" borderId="17" xfId="17" applyFont="1" applyBorder="1" applyAlignment="1">
      <alignment horizontal="left"/>
    </xf>
    <xf numFmtId="0" fontId="10" fillId="0" borderId="15" xfId="17" applyFont="1" applyBorder="1" applyAlignment="1">
      <alignment horizontal="left"/>
    </xf>
    <xf numFmtId="0" fontId="17" fillId="0" borderId="3" xfId="17" applyFont="1" applyBorder="1" applyAlignment="1">
      <alignment horizontal="left"/>
    </xf>
    <xf numFmtId="169" fontId="10" fillId="0" borderId="0" xfId="1" applyNumberFormat="1" applyFont="1" applyAlignment="1">
      <alignment vertical="center"/>
    </xf>
    <xf numFmtId="3" fontId="0" fillId="0" borderId="0" xfId="0" applyNumberFormat="1"/>
    <xf numFmtId="9" fontId="0" fillId="0" borderId="0" xfId="0" applyNumberFormat="1"/>
    <xf numFmtId="10" fontId="0" fillId="0" borderId="0" xfId="0" applyNumberFormat="1"/>
    <xf numFmtId="0" fontId="7" fillId="2" borderId="3" xfId="0" quotePrefix="1" applyFont="1" applyFill="1" applyBorder="1" applyAlignment="1">
      <alignment horizontal="center" vertical="center" wrapText="1"/>
    </xf>
    <xf numFmtId="0" fontId="7" fillId="2" borderId="2" xfId="0" quotePrefix="1" applyFont="1" applyFill="1" applyBorder="1" applyAlignment="1">
      <alignment horizontal="center" vertical="center" wrapText="1"/>
    </xf>
    <xf numFmtId="190" fontId="7" fillId="2" borderId="1" xfId="2" applyNumberFormat="1" applyFont="1" applyFill="1" applyBorder="1" applyAlignment="1">
      <alignment horizontal="center" vertical="center" wrapText="1"/>
    </xf>
    <xf numFmtId="189" fontId="8" fillId="2" borderId="1" xfId="0" applyNumberFormat="1" applyFont="1" applyFill="1" applyBorder="1" applyAlignment="1">
      <alignment horizontal="center" vertical="center" wrapText="1"/>
    </xf>
    <xf numFmtId="0" fontId="14" fillId="0" borderId="21" xfId="15" applyFont="1" applyBorder="1" applyAlignment="1">
      <alignment horizontal="center" vertical="center" wrapText="1"/>
    </xf>
    <xf numFmtId="0" fontId="37" fillId="0" borderId="0" xfId="15" applyFont="1" applyAlignment="1">
      <alignment vertical="center" wrapText="1"/>
    </xf>
    <xf numFmtId="0" fontId="38" fillId="0" borderId="0" xfId="15" applyFont="1" applyAlignment="1">
      <alignment vertical="center" wrapText="1"/>
    </xf>
    <xf numFmtId="0" fontId="39" fillId="0" borderId="1" xfId="15" applyFont="1" applyBorder="1" applyAlignment="1">
      <alignment horizontal="center" vertical="center" wrapText="1"/>
    </xf>
    <xf numFmtId="0" fontId="39" fillId="0" borderId="1" xfId="15" quotePrefix="1" applyFont="1" applyBorder="1" applyAlignment="1">
      <alignment horizontal="center" vertical="center" wrapText="1"/>
    </xf>
    <xf numFmtId="197" fontId="39" fillId="0" borderId="1" xfId="15" applyNumberFormat="1" applyFont="1" applyBorder="1" applyAlignment="1">
      <alignment horizontal="center" vertical="center" wrapText="1"/>
    </xf>
    <xf numFmtId="197" fontId="39" fillId="0" borderId="3" xfId="15" applyNumberFormat="1" applyFont="1" applyBorder="1" applyAlignment="1">
      <alignment horizontal="center" vertical="center" wrapText="1"/>
    </xf>
    <xf numFmtId="198" fontId="39" fillId="0" borderId="3" xfId="15" applyNumberFormat="1" applyFont="1" applyBorder="1" applyAlignment="1">
      <alignment horizontal="center" vertical="center" wrapText="1"/>
    </xf>
    <xf numFmtId="3" fontId="39" fillId="0" borderId="1" xfId="15" applyNumberFormat="1" applyFont="1" applyBorder="1" applyAlignment="1">
      <alignment horizontal="center" vertical="center" wrapText="1"/>
    </xf>
    <xf numFmtId="0" fontId="39" fillId="0" borderId="1" xfId="15" applyFont="1" applyBorder="1" applyAlignment="1">
      <alignment horizontal="center" vertical="center" wrapText="1"/>
    </xf>
    <xf numFmtId="3" fontId="39" fillId="0" borderId="3" xfId="15" applyNumberFormat="1" applyFont="1" applyBorder="1" applyAlignment="1">
      <alignment horizontal="center" vertical="center" wrapText="1"/>
    </xf>
    <xf numFmtId="9" fontId="39" fillId="0" borderId="3" xfId="20" applyFont="1" applyFill="1" applyBorder="1" applyAlignment="1">
      <alignment horizontal="center" vertical="center" wrapText="1"/>
    </xf>
    <xf numFmtId="3" fontId="39" fillId="0" borderId="16" xfId="15" applyNumberFormat="1" applyFont="1" applyBorder="1" applyAlignment="1">
      <alignment horizontal="center" vertical="center" wrapText="1"/>
    </xf>
    <xf numFmtId="3" fontId="39" fillId="0" borderId="17" xfId="15" applyNumberFormat="1" applyFont="1" applyBorder="1" applyAlignment="1">
      <alignment horizontal="center" vertical="center" wrapText="1"/>
    </xf>
    <xf numFmtId="0" fontId="40" fillId="0" borderId="0" xfId="15" applyFont="1" applyAlignment="1">
      <alignment horizontal="center" vertical="center" wrapText="1"/>
    </xf>
    <xf numFmtId="197" fontId="39" fillId="0" borderId="2" xfId="15" applyNumberFormat="1" applyFont="1" applyBorder="1" applyAlignment="1">
      <alignment horizontal="center" vertical="center" wrapText="1"/>
    </xf>
    <xf numFmtId="198" fontId="39" fillId="0" borderId="2" xfId="15" applyNumberFormat="1" applyFont="1" applyBorder="1" applyAlignment="1">
      <alignment horizontal="center" vertical="center" wrapText="1"/>
    </xf>
    <xf numFmtId="3" fontId="39" fillId="0" borderId="1" xfId="15" applyNumberFormat="1" applyFont="1" applyBorder="1" applyAlignment="1">
      <alignment horizontal="center" vertical="center" wrapText="1"/>
    </xf>
    <xf numFmtId="0" fontId="41" fillId="0" borderId="1" xfId="15" applyFont="1" applyBorder="1" applyAlignment="1">
      <alignment horizontal="center" vertical="center" wrapText="1"/>
    </xf>
    <xf numFmtId="3" fontId="39" fillId="0" borderId="2" xfId="15" applyNumberFormat="1" applyFont="1" applyBorder="1" applyAlignment="1">
      <alignment horizontal="center" vertical="center" wrapText="1"/>
    </xf>
    <xf numFmtId="9" fontId="39" fillId="0" borderId="2" xfId="20" applyFont="1" applyFill="1" applyBorder="1" applyAlignment="1">
      <alignment horizontal="center" vertical="center" wrapText="1"/>
    </xf>
    <xf numFmtId="3" fontId="39" fillId="0" borderId="20" xfId="15" applyNumberFormat="1" applyFont="1" applyBorder="1" applyAlignment="1">
      <alignment horizontal="center" vertical="center" wrapText="1"/>
    </xf>
    <xf numFmtId="3" fontId="39" fillId="0" borderId="22" xfId="15" applyNumberFormat="1" applyFont="1" applyBorder="1" applyAlignment="1">
      <alignment horizontal="center" vertical="center" wrapText="1"/>
    </xf>
    <xf numFmtId="0" fontId="42" fillId="0" borderId="1" xfId="15" applyFont="1" applyBorder="1" applyAlignment="1">
      <alignment horizontal="center" vertical="center" wrapText="1"/>
    </xf>
    <xf numFmtId="0" fontId="0" fillId="0" borderId="1" xfId="0" applyBorder="1" applyAlignment="1">
      <alignment wrapText="1"/>
    </xf>
    <xf numFmtId="0" fontId="42" fillId="0" borderId="1" xfId="15" quotePrefix="1" applyFont="1" applyBorder="1" applyAlignment="1">
      <alignment horizontal="center" vertical="center" wrapText="1"/>
    </xf>
    <xf numFmtId="0" fontId="15" fillId="0" borderId="1" xfId="0" applyFont="1" applyBorder="1" applyAlignment="1">
      <alignment horizontal="center" vertical="center"/>
    </xf>
    <xf numFmtId="198" fontId="43" fillId="0" borderId="1" xfId="5" applyNumberFormat="1" applyFont="1" applyFill="1" applyBorder="1" applyAlignment="1">
      <alignment horizontal="center" vertical="center"/>
    </xf>
    <xf numFmtId="9" fontId="43" fillId="0" borderId="1" xfId="2" applyFont="1" applyFill="1" applyBorder="1" applyAlignment="1">
      <alignment horizontal="center" vertical="center"/>
    </xf>
    <xf numFmtId="173" fontId="44" fillId="0" borderId="1" xfId="5" quotePrefix="1" applyNumberFormat="1" applyFont="1" applyFill="1" applyBorder="1" applyAlignment="1">
      <alignment horizontal="center" vertical="center"/>
    </xf>
    <xf numFmtId="173" fontId="43" fillId="0" borderId="1" xfId="5" quotePrefix="1" applyNumberFormat="1" applyFont="1" applyFill="1" applyBorder="1" applyAlignment="1">
      <alignment horizontal="center" vertical="center"/>
    </xf>
    <xf numFmtId="199" fontId="43" fillId="0" borderId="1" xfId="5" quotePrefix="1" applyNumberFormat="1" applyFont="1" applyFill="1" applyBorder="1" applyAlignment="1">
      <alignment horizontal="center" vertical="center"/>
    </xf>
    <xf numFmtId="198" fontId="43" fillId="0" borderId="1" xfId="5" quotePrefix="1" applyNumberFormat="1" applyFont="1" applyFill="1" applyBorder="1" applyAlignment="1">
      <alignment horizontal="center" vertical="center"/>
    </xf>
    <xf numFmtId="167" fontId="43" fillId="0" borderId="1" xfId="21" applyNumberFormat="1" applyFont="1" applyFill="1" applyBorder="1" applyAlignment="1">
      <alignment horizontal="center" vertical="center"/>
    </xf>
    <xf numFmtId="9" fontId="43" fillId="0" borderId="1" xfId="21" applyFont="1" applyFill="1" applyBorder="1" applyAlignment="1">
      <alignment horizontal="center" vertical="center"/>
    </xf>
    <xf numFmtId="3" fontId="46" fillId="0" borderId="1" xfId="22" applyNumberFormat="1" applyFont="1" applyFill="1" applyBorder="1" applyAlignment="1">
      <alignment vertical="center" wrapText="1"/>
    </xf>
    <xf numFmtId="3" fontId="46" fillId="0" borderId="1" xfId="22" applyNumberFormat="1" applyFont="1" applyFill="1" applyBorder="1" applyAlignment="1">
      <alignment horizontal="center" vertical="center" wrapText="1"/>
    </xf>
    <xf numFmtId="0" fontId="47" fillId="0" borderId="1" xfId="0" applyFont="1" applyBorder="1" applyAlignment="1">
      <alignment horizontal="center" wrapText="1"/>
    </xf>
    <xf numFmtId="0" fontId="48" fillId="4" borderId="0" xfId="15" applyFont="1" applyFill="1" applyAlignment="1">
      <alignment vertical="center" wrapText="1"/>
    </xf>
    <xf numFmtId="0" fontId="15" fillId="0" borderId="1" xfId="1" applyNumberFormat="1" applyFont="1" applyBorder="1" applyAlignment="1">
      <alignment horizontal="center" vertical="center"/>
    </xf>
    <xf numFmtId="0" fontId="15" fillId="0" borderId="1" xfId="2" applyNumberFormat="1" applyFont="1" applyBorder="1" applyAlignment="1">
      <alignment horizontal="center" vertical="center"/>
    </xf>
    <xf numFmtId="3" fontId="39" fillId="0" borderId="1" xfId="22" applyNumberFormat="1" applyFont="1" applyFill="1" applyBorder="1" applyAlignment="1">
      <alignment vertical="center" wrapText="1"/>
    </xf>
    <xf numFmtId="0" fontId="39" fillId="0" borderId="1" xfId="15" applyFont="1" applyBorder="1" applyAlignment="1">
      <alignment vertical="center" wrapText="1"/>
    </xf>
    <xf numFmtId="0" fontId="8" fillId="0" borderId="0" xfId="15" applyFont="1" applyAlignment="1">
      <alignment vertical="center" wrapText="1"/>
    </xf>
    <xf numFmtId="0" fontId="49" fillId="0" borderId="0" xfId="15" quotePrefix="1" applyFont="1" applyAlignment="1">
      <alignment horizontal="left" vertical="center" wrapText="1"/>
    </xf>
    <xf numFmtId="0" fontId="49" fillId="0" borderId="0" xfId="15" applyFont="1" applyAlignment="1">
      <alignment horizontal="left" vertical="center" wrapText="1"/>
    </xf>
    <xf numFmtId="0" fontId="49" fillId="0" borderId="0" xfId="15" applyFont="1" applyAlignment="1">
      <alignment horizontal="center" vertical="center" wrapText="1"/>
    </xf>
    <xf numFmtId="197" fontId="49" fillId="0" borderId="0" xfId="15" applyNumberFormat="1" applyFont="1" applyAlignment="1">
      <alignment horizontal="center" vertical="center" wrapText="1"/>
    </xf>
    <xf numFmtId="0" fontId="38" fillId="0" borderId="0" xfId="15" applyFont="1" applyAlignment="1">
      <alignment horizontal="center" vertical="center" wrapText="1"/>
    </xf>
    <xf numFmtId="197" fontId="50" fillId="0" borderId="0" xfId="15" applyNumberFormat="1" applyFont="1" applyAlignment="1">
      <alignment horizontal="center" vertical="center" wrapText="1"/>
    </xf>
    <xf numFmtId="198" fontId="50" fillId="0" borderId="0" xfId="15" applyNumberFormat="1" applyFont="1" applyAlignment="1">
      <alignment horizontal="center" vertical="center" wrapText="1"/>
    </xf>
    <xf numFmtId="3" fontId="50" fillId="0" borderId="0" xfId="15" applyNumberFormat="1" applyFont="1" applyAlignment="1">
      <alignment horizontal="center" vertical="center" wrapText="1"/>
    </xf>
    <xf numFmtId="9" fontId="38" fillId="0" borderId="0" xfId="20" applyFont="1" applyFill="1" applyAlignment="1">
      <alignment horizontal="center" vertical="center" wrapText="1"/>
    </xf>
    <xf numFmtId="0" fontId="42" fillId="0" borderId="3" xfId="15" quotePrefix="1" applyFont="1" applyBorder="1" applyAlignment="1">
      <alignment vertical="center" wrapText="1"/>
    </xf>
    <xf numFmtId="0" fontId="42" fillId="0" borderId="2" xfId="15" quotePrefix="1" applyFont="1" applyBorder="1" applyAlignment="1">
      <alignment vertical="center" wrapText="1"/>
    </xf>
    <xf numFmtId="169" fontId="38" fillId="0" borderId="0" xfId="1" applyNumberFormat="1" applyFont="1" applyAlignment="1">
      <alignment horizontal="right" vertical="center" wrapText="1"/>
    </xf>
    <xf numFmtId="169" fontId="38" fillId="0" borderId="0" xfId="1" applyNumberFormat="1" applyFont="1" applyFill="1" applyAlignment="1">
      <alignment horizontal="right" vertical="center" wrapText="1"/>
    </xf>
  </cellXfs>
  <cellStyles count="23">
    <cellStyle name="Bình thường 3" xfId="19" xr:uid="{00000000-0005-0000-0000-000000000000}"/>
    <cellStyle name="Comma" xfId="1" builtinId="3"/>
    <cellStyle name="Comma 2" xfId="6" xr:uid="{00000000-0005-0000-0000-000002000000}"/>
    <cellStyle name="Comma 2 15" xfId="13" xr:uid="{00000000-0005-0000-0000-000003000000}"/>
    <cellStyle name="Comma 216" xfId="22" xr:uid="{DE870499-CE9B-4B18-BE7D-D7327B5A39BA}"/>
    <cellStyle name="Comma 3" xfId="5" xr:uid="{00000000-0005-0000-0000-000004000000}"/>
    <cellStyle name="Comma 3 2" xfId="16" xr:uid="{00000000-0005-0000-0000-000005000000}"/>
    <cellStyle name="Comma 71" xfId="18" xr:uid="{00000000-0005-0000-0000-000006000000}"/>
    <cellStyle name="Hyperlink" xfId="3" builtinId="8"/>
    <cellStyle name="Hyperlink 2" xfId="10" xr:uid="{00000000-0005-0000-0000-000008000000}"/>
    <cellStyle name="Hyperlink 3" xfId="9" xr:uid="{00000000-0005-0000-0000-000009000000}"/>
    <cellStyle name="Normal" xfId="0" builtinId="0"/>
    <cellStyle name="Normal 2" xfId="7" xr:uid="{00000000-0005-0000-0000-00000B000000}"/>
    <cellStyle name="Normal 2 3 2" xfId="14" xr:uid="{00000000-0005-0000-0000-00000C000000}"/>
    <cellStyle name="Normal 29" xfId="12" xr:uid="{00000000-0005-0000-0000-00000D000000}"/>
    <cellStyle name="Normal 3" xfId="4" xr:uid="{00000000-0005-0000-0000-00000E000000}"/>
    <cellStyle name="Normal 3 11" xfId="17" xr:uid="{00000000-0005-0000-0000-00000F000000}"/>
    <cellStyle name="Normal 3 2" xfId="15" xr:uid="{00000000-0005-0000-0000-000010000000}"/>
    <cellStyle name="Percent" xfId="2" builtinId="5"/>
    <cellStyle name="Percent 2" xfId="11" xr:uid="{00000000-0005-0000-0000-000014000000}"/>
    <cellStyle name="Percent 2 2" xfId="20" xr:uid="{055DC49A-F0AB-4DE1-B09C-3F1FA316B77C}"/>
    <cellStyle name="Percent 3" xfId="8" xr:uid="{00000000-0005-0000-0000-000015000000}"/>
    <cellStyle name="Percent 4" xfId="21" xr:uid="{05D0A1E5-D9BA-4053-B7F0-5A7890568A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830386</xdr:colOff>
      <xdr:row>14</xdr:row>
      <xdr:rowOff>130256</xdr:rowOff>
    </xdr:from>
    <xdr:to>
      <xdr:col>11</xdr:col>
      <xdr:colOff>615757</xdr:colOff>
      <xdr:row>48</xdr:row>
      <xdr:rowOff>11988</xdr:rowOff>
    </xdr:to>
    <xdr:pic>
      <xdr:nvPicPr>
        <xdr:cNvPr id="2" name="Picture 1">
          <a:extLst>
            <a:ext uri="{FF2B5EF4-FFF2-40B4-BE49-F238E27FC236}">
              <a16:creationId xmlns:a16="http://schemas.microsoft.com/office/drawing/2014/main" id="{1FA1370C-5CD1-0791-2A87-5373A8957B49}"/>
            </a:ext>
          </a:extLst>
        </xdr:cNvPr>
        <xdr:cNvPicPr>
          <a:picLocks noChangeAspect="1"/>
        </xdr:cNvPicPr>
      </xdr:nvPicPr>
      <xdr:blipFill>
        <a:blip xmlns:r="http://schemas.openxmlformats.org/officeDocument/2006/relationships" r:embed="rId1"/>
        <a:stretch>
          <a:fillRect/>
        </a:stretch>
      </xdr:blipFill>
      <xdr:spPr>
        <a:xfrm>
          <a:off x="3492501" y="2865641"/>
          <a:ext cx="7942679" cy="6524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134156</xdr:colOff>
      <xdr:row>29</xdr:row>
      <xdr:rowOff>89436</xdr:rowOff>
    </xdr:from>
    <xdr:to>
      <xdr:col>6</xdr:col>
      <xdr:colOff>294756</xdr:colOff>
      <xdr:row>39</xdr:row>
      <xdr:rowOff>865031</xdr:rowOff>
    </xdr:to>
    <xdr:pic>
      <xdr:nvPicPr>
        <xdr:cNvPr id="5" name="Picture 4">
          <a:extLst>
            <a:ext uri="{FF2B5EF4-FFF2-40B4-BE49-F238E27FC236}">
              <a16:creationId xmlns:a16="http://schemas.microsoft.com/office/drawing/2014/main" id="{049325DD-CDC3-E6FB-20A5-7308AAA8B00E}"/>
            </a:ext>
          </a:extLst>
        </xdr:cNvPr>
        <xdr:cNvPicPr>
          <a:picLocks noChangeAspect="1"/>
        </xdr:cNvPicPr>
      </xdr:nvPicPr>
      <xdr:blipFill>
        <a:blip xmlns:r="http://schemas.openxmlformats.org/officeDocument/2006/relationships" r:embed="rId1"/>
        <a:stretch>
          <a:fillRect/>
        </a:stretch>
      </xdr:blipFill>
      <xdr:spPr>
        <a:xfrm>
          <a:off x="134156" y="5786549"/>
          <a:ext cx="4095811" cy="2743200"/>
        </a:xfrm>
        <a:prstGeom prst="rect">
          <a:avLst/>
        </a:prstGeom>
      </xdr:spPr>
    </xdr:pic>
    <xdr:clientData/>
  </xdr:twoCellAnchor>
  <xdr:twoCellAnchor editAs="oneCell">
    <xdr:from>
      <xdr:col>6</xdr:col>
      <xdr:colOff>456128</xdr:colOff>
      <xdr:row>22</xdr:row>
      <xdr:rowOff>125213</xdr:rowOff>
    </xdr:from>
    <xdr:to>
      <xdr:col>10</xdr:col>
      <xdr:colOff>1686470</xdr:colOff>
      <xdr:row>39</xdr:row>
      <xdr:rowOff>328413</xdr:rowOff>
    </xdr:to>
    <xdr:pic>
      <xdr:nvPicPr>
        <xdr:cNvPr id="6" name="Picture 5">
          <a:extLst>
            <a:ext uri="{FF2B5EF4-FFF2-40B4-BE49-F238E27FC236}">
              <a16:creationId xmlns:a16="http://schemas.microsoft.com/office/drawing/2014/main" id="{3792F364-3DF2-EB17-124C-02695F02AA00}"/>
            </a:ext>
          </a:extLst>
        </xdr:cNvPr>
        <xdr:cNvPicPr>
          <a:picLocks noChangeAspect="1"/>
        </xdr:cNvPicPr>
      </xdr:nvPicPr>
      <xdr:blipFill>
        <a:blip xmlns:r="http://schemas.openxmlformats.org/officeDocument/2006/relationships" r:embed="rId2"/>
        <a:stretch>
          <a:fillRect/>
        </a:stretch>
      </xdr:blipFill>
      <xdr:spPr>
        <a:xfrm>
          <a:off x="4391339" y="5249931"/>
          <a:ext cx="4092314" cy="2743200"/>
        </a:xfrm>
        <a:prstGeom prst="rect">
          <a:avLst/>
        </a:prstGeom>
      </xdr:spPr>
    </xdr:pic>
    <xdr:clientData/>
  </xdr:twoCellAnchor>
  <xdr:twoCellAnchor editAs="oneCell">
    <xdr:from>
      <xdr:col>10</xdr:col>
      <xdr:colOff>1574085</xdr:colOff>
      <xdr:row>27</xdr:row>
      <xdr:rowOff>160986</xdr:rowOff>
    </xdr:from>
    <xdr:to>
      <xdr:col>12</xdr:col>
      <xdr:colOff>245084</xdr:colOff>
      <xdr:row>38</xdr:row>
      <xdr:rowOff>22180</xdr:rowOff>
    </xdr:to>
    <xdr:pic>
      <xdr:nvPicPr>
        <xdr:cNvPr id="7" name="Picture 6">
          <a:extLst>
            <a:ext uri="{FF2B5EF4-FFF2-40B4-BE49-F238E27FC236}">
              <a16:creationId xmlns:a16="http://schemas.microsoft.com/office/drawing/2014/main" id="{C917FADC-6327-9C66-A322-F0720254C8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71268" y="5661338"/>
          <a:ext cx="1828112"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31</xdr:row>
      <xdr:rowOff>0</xdr:rowOff>
    </xdr:from>
    <xdr:to>
      <xdr:col>11</xdr:col>
      <xdr:colOff>304800</xdr:colOff>
      <xdr:row>32</xdr:row>
      <xdr:rowOff>107950</xdr:rowOff>
    </xdr:to>
    <xdr:sp macro="" textlink="">
      <xdr:nvSpPr>
        <xdr:cNvPr id="7" name="AutoShape 1">
          <a:extLst>
            <a:ext uri="{FF2B5EF4-FFF2-40B4-BE49-F238E27FC236}">
              <a16:creationId xmlns:a16="http://schemas.microsoft.com/office/drawing/2014/main" id="{75F41A4D-93C0-1BBF-1CC3-64BA6048E16E}"/>
            </a:ext>
          </a:extLst>
        </xdr:cNvPr>
        <xdr:cNvSpPr>
          <a:spLocks noChangeAspect="1" noChangeArrowheads="1"/>
        </xdr:cNvSpPr>
      </xdr:nvSpPr>
      <xdr:spPr bwMode="auto">
        <a:xfrm>
          <a:off x="92837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107950</xdr:rowOff>
    </xdr:to>
    <xdr:sp macro="" textlink="">
      <xdr:nvSpPr>
        <xdr:cNvPr id="28674" name="AutoShape 2">
          <a:extLst>
            <a:ext uri="{FF2B5EF4-FFF2-40B4-BE49-F238E27FC236}">
              <a16:creationId xmlns:a16="http://schemas.microsoft.com/office/drawing/2014/main" id="{89AA3BFE-3CFB-3F82-AC30-16837C5419F6}"/>
            </a:ext>
          </a:extLst>
        </xdr:cNvPr>
        <xdr:cNvSpPr>
          <a:spLocks noChangeAspect="1" noChangeArrowheads="1"/>
        </xdr:cNvSpPr>
      </xdr:nvSpPr>
      <xdr:spPr bwMode="auto">
        <a:xfrm>
          <a:off x="67818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95249</xdr:rowOff>
    </xdr:from>
    <xdr:to>
      <xdr:col>6</xdr:col>
      <xdr:colOff>256921</xdr:colOff>
      <xdr:row>39</xdr:row>
      <xdr:rowOff>827616</xdr:rowOff>
    </xdr:to>
    <xdr:pic>
      <xdr:nvPicPr>
        <xdr:cNvPr id="2" name="Picture 1">
          <a:extLst>
            <a:ext uri="{FF2B5EF4-FFF2-40B4-BE49-F238E27FC236}">
              <a16:creationId xmlns:a16="http://schemas.microsoft.com/office/drawing/2014/main" id="{A49EF6B9-35DB-A072-EE5B-DE17F0D3ED8E}"/>
            </a:ext>
          </a:extLst>
        </xdr:cNvPr>
        <xdr:cNvPicPr>
          <a:picLocks noChangeAspect="1"/>
        </xdr:cNvPicPr>
      </xdr:nvPicPr>
      <xdr:blipFill>
        <a:blip xmlns:r="http://schemas.openxmlformats.org/officeDocument/2006/relationships" r:embed="rId1"/>
        <a:stretch>
          <a:fillRect/>
        </a:stretch>
      </xdr:blipFill>
      <xdr:spPr>
        <a:xfrm>
          <a:off x="0" y="5704416"/>
          <a:ext cx="4204504" cy="2743200"/>
        </a:xfrm>
        <a:prstGeom prst="rect">
          <a:avLst/>
        </a:prstGeom>
      </xdr:spPr>
    </xdr:pic>
    <xdr:clientData/>
  </xdr:twoCellAnchor>
  <xdr:twoCellAnchor editAs="oneCell">
    <xdr:from>
      <xdr:col>6</xdr:col>
      <xdr:colOff>370418</xdr:colOff>
      <xdr:row>27</xdr:row>
      <xdr:rowOff>169333</xdr:rowOff>
    </xdr:from>
    <xdr:to>
      <xdr:col>10</xdr:col>
      <xdr:colOff>1804779</xdr:colOff>
      <xdr:row>39</xdr:row>
      <xdr:rowOff>901700</xdr:rowOff>
    </xdr:to>
    <xdr:pic>
      <xdr:nvPicPr>
        <xdr:cNvPr id="4" name="Picture 3">
          <a:extLst>
            <a:ext uri="{FF2B5EF4-FFF2-40B4-BE49-F238E27FC236}">
              <a16:creationId xmlns:a16="http://schemas.microsoft.com/office/drawing/2014/main" id="{BE54B76A-5C78-88E9-9DF8-137EFE7D5287}"/>
            </a:ext>
          </a:extLst>
        </xdr:cNvPr>
        <xdr:cNvPicPr>
          <a:picLocks noChangeAspect="1"/>
        </xdr:cNvPicPr>
      </xdr:nvPicPr>
      <xdr:blipFill>
        <a:blip xmlns:r="http://schemas.openxmlformats.org/officeDocument/2006/relationships" r:embed="rId2"/>
        <a:stretch>
          <a:fillRect/>
        </a:stretch>
      </xdr:blipFill>
      <xdr:spPr>
        <a:xfrm>
          <a:off x="4318001" y="5778500"/>
          <a:ext cx="4281278" cy="2743200"/>
        </a:xfrm>
        <a:prstGeom prst="rect">
          <a:avLst/>
        </a:prstGeom>
      </xdr:spPr>
    </xdr:pic>
    <xdr:clientData/>
  </xdr:twoCellAnchor>
  <xdr:twoCellAnchor editAs="oneCell">
    <xdr:from>
      <xdr:col>10</xdr:col>
      <xdr:colOff>1947335</xdr:colOff>
      <xdr:row>27</xdr:row>
      <xdr:rowOff>137582</xdr:rowOff>
    </xdr:from>
    <xdr:to>
      <xdr:col>13</xdr:col>
      <xdr:colOff>1100646</xdr:colOff>
      <xdr:row>39</xdr:row>
      <xdr:rowOff>869949</xdr:rowOff>
    </xdr:to>
    <xdr:pic>
      <xdr:nvPicPr>
        <xdr:cNvPr id="5" name="Picture 4">
          <a:extLst>
            <a:ext uri="{FF2B5EF4-FFF2-40B4-BE49-F238E27FC236}">
              <a16:creationId xmlns:a16="http://schemas.microsoft.com/office/drawing/2014/main" id="{9CDC70CF-CBE4-E64B-9B5D-6E47DDF801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41835" y="5746749"/>
          <a:ext cx="2963311"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25918</xdr:colOff>
      <xdr:row>28</xdr:row>
      <xdr:rowOff>64795</xdr:rowOff>
    </xdr:from>
    <xdr:to>
      <xdr:col>4</xdr:col>
      <xdr:colOff>328797</xdr:colOff>
      <xdr:row>37</xdr:row>
      <xdr:rowOff>1019628</xdr:rowOff>
    </xdr:to>
    <xdr:pic>
      <xdr:nvPicPr>
        <xdr:cNvPr id="2" name="Picture 1">
          <a:extLst>
            <a:ext uri="{FF2B5EF4-FFF2-40B4-BE49-F238E27FC236}">
              <a16:creationId xmlns:a16="http://schemas.microsoft.com/office/drawing/2014/main" id="{DAE1415B-8423-B1B1-19F4-861319DC4A86}"/>
            </a:ext>
          </a:extLst>
        </xdr:cNvPr>
        <xdr:cNvPicPr>
          <a:picLocks noChangeAspect="1"/>
        </xdr:cNvPicPr>
      </xdr:nvPicPr>
      <xdr:blipFill>
        <a:blip xmlns:r="http://schemas.openxmlformats.org/officeDocument/2006/relationships" r:embed="rId1"/>
        <a:stretch>
          <a:fillRect/>
        </a:stretch>
      </xdr:blipFill>
      <xdr:spPr>
        <a:xfrm>
          <a:off x="401734" y="5831632"/>
          <a:ext cx="2246757" cy="2743200"/>
        </a:xfrm>
        <a:prstGeom prst="rect">
          <a:avLst/>
        </a:prstGeom>
      </xdr:spPr>
    </xdr:pic>
    <xdr:clientData/>
  </xdr:twoCellAnchor>
  <xdr:twoCellAnchor editAs="oneCell">
    <xdr:from>
      <xdr:col>5</xdr:col>
      <xdr:colOff>298063</xdr:colOff>
      <xdr:row>27</xdr:row>
      <xdr:rowOff>181429</xdr:rowOff>
    </xdr:from>
    <xdr:to>
      <xdr:col>8</xdr:col>
      <xdr:colOff>270921</xdr:colOff>
      <xdr:row>37</xdr:row>
      <xdr:rowOff>941874</xdr:rowOff>
    </xdr:to>
    <xdr:pic>
      <xdr:nvPicPr>
        <xdr:cNvPr id="4" name="Picture 3">
          <a:extLst>
            <a:ext uri="{FF2B5EF4-FFF2-40B4-BE49-F238E27FC236}">
              <a16:creationId xmlns:a16="http://schemas.microsoft.com/office/drawing/2014/main" id="{C320766C-72B1-9B45-BF9F-0D50FDAC5D13}"/>
            </a:ext>
          </a:extLst>
        </xdr:cNvPr>
        <xdr:cNvPicPr>
          <a:picLocks noChangeAspect="1"/>
        </xdr:cNvPicPr>
      </xdr:nvPicPr>
      <xdr:blipFill>
        <a:blip xmlns:r="http://schemas.openxmlformats.org/officeDocument/2006/relationships" r:embed="rId2"/>
        <a:stretch>
          <a:fillRect/>
        </a:stretch>
      </xdr:blipFill>
      <xdr:spPr>
        <a:xfrm>
          <a:off x="3265716" y="5753878"/>
          <a:ext cx="2214797" cy="2743200"/>
        </a:xfrm>
        <a:prstGeom prst="rect">
          <a:avLst/>
        </a:prstGeom>
      </xdr:spPr>
    </xdr:pic>
    <xdr:clientData/>
  </xdr:twoCellAnchor>
  <xdr:twoCellAnchor editAs="oneCell">
    <xdr:from>
      <xdr:col>8</xdr:col>
      <xdr:colOff>492448</xdr:colOff>
      <xdr:row>27</xdr:row>
      <xdr:rowOff>168469</xdr:rowOff>
    </xdr:from>
    <xdr:to>
      <xdr:col>10</xdr:col>
      <xdr:colOff>1194588</xdr:colOff>
      <xdr:row>37</xdr:row>
      <xdr:rowOff>928914</xdr:rowOff>
    </xdr:to>
    <xdr:pic>
      <xdr:nvPicPr>
        <xdr:cNvPr id="6" name="Picture 5">
          <a:extLst>
            <a:ext uri="{FF2B5EF4-FFF2-40B4-BE49-F238E27FC236}">
              <a16:creationId xmlns:a16="http://schemas.microsoft.com/office/drawing/2014/main" id="{21A972E6-5AD8-3347-DB08-02B117E70E2B}"/>
            </a:ext>
          </a:extLst>
        </xdr:cNvPr>
        <xdr:cNvPicPr>
          <a:picLocks noChangeAspect="1"/>
        </xdr:cNvPicPr>
      </xdr:nvPicPr>
      <xdr:blipFill>
        <a:blip xmlns:r="http://schemas.openxmlformats.org/officeDocument/2006/relationships" r:embed="rId3"/>
        <a:stretch>
          <a:fillRect/>
        </a:stretch>
      </xdr:blipFill>
      <xdr:spPr>
        <a:xfrm>
          <a:off x="5702040" y="5740918"/>
          <a:ext cx="2231324" cy="2743200"/>
        </a:xfrm>
        <a:prstGeom prst="rect">
          <a:avLst/>
        </a:prstGeom>
      </xdr:spPr>
    </xdr:pic>
    <xdr:clientData/>
  </xdr:twoCellAnchor>
  <xdr:twoCellAnchor editAs="oneCell">
    <xdr:from>
      <xdr:col>10</xdr:col>
      <xdr:colOff>1905000</xdr:colOff>
      <xdr:row>28</xdr:row>
      <xdr:rowOff>142550</xdr:rowOff>
    </xdr:from>
    <xdr:to>
      <xdr:col>16</xdr:col>
      <xdr:colOff>188456</xdr:colOff>
      <xdr:row>37</xdr:row>
      <xdr:rowOff>1097383</xdr:rowOff>
    </xdr:to>
    <xdr:pic>
      <xdr:nvPicPr>
        <xdr:cNvPr id="7" name="Picture 6">
          <a:extLst>
            <a:ext uri="{FF2B5EF4-FFF2-40B4-BE49-F238E27FC236}">
              <a16:creationId xmlns:a16="http://schemas.microsoft.com/office/drawing/2014/main" id="{058AB027-6A20-290D-8616-84C2C571A850}"/>
            </a:ext>
          </a:extLst>
        </xdr:cNvPr>
        <xdr:cNvPicPr>
          <a:picLocks noChangeAspect="1"/>
        </xdr:cNvPicPr>
      </xdr:nvPicPr>
      <xdr:blipFill>
        <a:blip xmlns:r="http://schemas.openxmlformats.org/officeDocument/2006/relationships" r:embed="rId4"/>
        <a:stretch>
          <a:fillRect/>
        </a:stretch>
      </xdr:blipFill>
      <xdr:spPr>
        <a:xfrm>
          <a:off x="8643776" y="5909387"/>
          <a:ext cx="4102129" cy="2743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FI5C9NP\Ph&#242;ng%20th&#7849;m%20&#273;&#7883;nh%201\1.%20Work\2.%20Dinh_gia\1.%202020\1.%202020\A.%20Do%20Dang\4.%20Nh&#224;%20xuong%20Hai%20Duong\1.2.%20File_tinh_nha_xuo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ELL/Documents/Zalo%20Received%20Files/B&#7843;ng%20&#273;i&#7873;u%20ch&#7881;nh%201%20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TTCB"/>
      <sheetName val="KHTĐG"/>
      <sheetName val="HSTĐG"/>
      <sheetName val="Thông tin TSTĐ"/>
      <sheetName val="TSSS "/>
      <sheetName val="BĐC "/>
      <sheetName val="Kết quả"/>
      <sheetName val="TSSS1"/>
      <sheetName val="TSSS2"/>
      <sheetName val="TSSS3"/>
      <sheetName val="Sheet1"/>
      <sheetName val="Gửi hồ sơ"/>
      <sheetName val="Đọc tiền Chứng thư"/>
      <sheetName val="Đọc tiền HĐS"/>
      <sheetName val="Sơ đồ TSSS"/>
      <sheetName val="CTXD "/>
    </sheetNames>
    <sheetDataSet>
      <sheetData sheetId="0" refreshError="1"/>
      <sheetData sheetId="1" refreshError="1"/>
      <sheetData sheetId="2" refreshError="1"/>
      <sheetData sheetId="3" refreshError="1"/>
      <sheetData sheetId="4" refreshError="1"/>
      <sheetData sheetId="5">
        <row r="13">
          <cell r="D1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batdongsan.com.vn/ban-kho-nha-xuong-phuong-phu-tan/ban-20-000m2-at-10-000m2-tai-kcn-song-than-3-tp-moi-gia-thuong-luong-pr45497755?utm_source=copilot.com&amp;" TargetMode="External"/><Relationship Id="rId2" Type="http://schemas.openxmlformats.org/officeDocument/2006/relationships/hyperlink" Target="https://namphaticd.com.vn/san-pham/ban-dat-40000m2-tai-khu-cong-nghiep-song-than-3-binh-duong/" TargetMode="External"/><Relationship Id="rId1" Type="http://schemas.openxmlformats.org/officeDocument/2006/relationships/hyperlink" Target="https://www.facebook.com/share/p/16hnFXR2NR/" TargetMode="External"/><Relationship Id="rId5" Type="http://schemas.openxmlformats.org/officeDocument/2006/relationships/printerSettings" Target="../printerSettings/printerSettings1.bin"/><Relationship Id="rId4" Type="http://schemas.openxmlformats.org/officeDocument/2006/relationships/hyperlink" Target="https://batdongsan.com.vn/ban-kho-nha-xuong-phuong-phu-tan/ban-trong-kcn-st-3-dien-tich-vp-cong-trinh-3800m2-gia-66-ty-thuong-luong-pr4410006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oogle.com/maps/place/H%C3%A0+N%E1%BB%99i/@21.1560455,105.4634305,942m/data=!3m1!1e3!4m6!3m5!1s0x3134f599b7698d05:0xa5cfd8b5afe83bba!8m2!3d21.156245!4d105.4636445!16s%2Fg%2F11ldh004_6?entry=ttu"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0:R83"/>
  <sheetViews>
    <sheetView topLeftCell="A34" zoomScale="70" zoomScaleNormal="25" workbookViewId="0">
      <selection activeCell="E58" sqref="E58"/>
    </sheetView>
  </sheetViews>
  <sheetFormatPr defaultRowHeight="14" x14ac:dyDescent="0.3"/>
  <cols>
    <col min="1" max="1" width="5.08203125" style="37" customWidth="1"/>
    <col min="2" max="2" width="17.83203125" style="128" customWidth="1"/>
    <col min="3" max="6" width="17.58203125" style="68" customWidth="1"/>
    <col min="7" max="7" width="17.83203125" style="37" customWidth="1"/>
    <col min="8" max="8" width="19.6640625" style="37" customWidth="1"/>
    <col min="9" max="9" width="17.08203125" style="37" customWidth="1"/>
    <col min="10" max="250" width="9" style="37"/>
    <col min="251" max="251" width="9.83203125" style="37" bestFit="1" customWidth="1"/>
    <col min="252" max="252" width="8.33203125" style="37" bestFit="1" customWidth="1"/>
    <col min="253" max="253" width="18.58203125" style="37" customWidth="1"/>
    <col min="254" max="254" width="17.08203125" style="37" customWidth="1"/>
    <col min="255" max="255" width="14.58203125" style="37" bestFit="1" customWidth="1"/>
    <col min="256" max="256" width="9" style="37"/>
    <col min="257" max="257" width="3.83203125" style="37" customWidth="1"/>
    <col min="258" max="258" width="14.5" style="37" bestFit="1" customWidth="1"/>
    <col min="259" max="259" width="7.08203125" style="37" bestFit="1" customWidth="1"/>
    <col min="260" max="260" width="8.58203125" style="37" bestFit="1" customWidth="1"/>
    <col min="261" max="261" width="5" style="37" bestFit="1" customWidth="1"/>
    <col min="262" max="262" width="13.5" style="37" bestFit="1" customWidth="1"/>
    <col min="263" max="263" width="12" style="37" customWidth="1"/>
    <col min="264" max="506" width="9" style="37"/>
    <col min="507" max="507" width="9.83203125" style="37" bestFit="1" customWidth="1"/>
    <col min="508" max="508" width="8.33203125" style="37" bestFit="1" customWidth="1"/>
    <col min="509" max="509" width="18.58203125" style="37" customWidth="1"/>
    <col min="510" max="510" width="17.08203125" style="37" customWidth="1"/>
    <col min="511" max="511" width="14.58203125" style="37" bestFit="1" customWidth="1"/>
    <col min="512" max="512" width="9" style="37"/>
    <col min="513" max="513" width="3.83203125" style="37" customWidth="1"/>
    <col min="514" max="514" width="14.5" style="37" bestFit="1" customWidth="1"/>
    <col min="515" max="515" width="7.08203125" style="37" bestFit="1" customWidth="1"/>
    <col min="516" max="516" width="8.58203125" style="37" bestFit="1" customWidth="1"/>
    <col min="517" max="517" width="5" style="37" bestFit="1" customWidth="1"/>
    <col min="518" max="518" width="13.5" style="37" bestFit="1" customWidth="1"/>
    <col min="519" max="519" width="12" style="37" customWidth="1"/>
    <col min="520" max="762" width="9" style="37"/>
    <col min="763" max="763" width="9.83203125" style="37" bestFit="1" customWidth="1"/>
    <col min="764" max="764" width="8.33203125" style="37" bestFit="1" customWidth="1"/>
    <col min="765" max="765" width="18.58203125" style="37" customWidth="1"/>
    <col min="766" max="766" width="17.08203125" style="37" customWidth="1"/>
    <col min="767" max="767" width="14.58203125" style="37" bestFit="1" customWidth="1"/>
    <col min="768" max="768" width="9" style="37"/>
    <col min="769" max="769" width="3.83203125" style="37" customWidth="1"/>
    <col min="770" max="770" width="14.5" style="37" bestFit="1" customWidth="1"/>
    <col min="771" max="771" width="7.08203125" style="37" bestFit="1" customWidth="1"/>
    <col min="772" max="772" width="8.58203125" style="37" bestFit="1" customWidth="1"/>
    <col min="773" max="773" width="5" style="37" bestFit="1" customWidth="1"/>
    <col min="774" max="774" width="13.5" style="37" bestFit="1" customWidth="1"/>
    <col min="775" max="775" width="12" style="37" customWidth="1"/>
    <col min="776" max="1018" width="9" style="37"/>
    <col min="1019" max="1019" width="9.83203125" style="37" bestFit="1" customWidth="1"/>
    <col min="1020" max="1020" width="8.33203125" style="37" bestFit="1" customWidth="1"/>
    <col min="1021" max="1021" width="18.58203125" style="37" customWidth="1"/>
    <col min="1022" max="1022" width="17.08203125" style="37" customWidth="1"/>
    <col min="1023" max="1023" width="14.58203125" style="37" bestFit="1" customWidth="1"/>
    <col min="1024" max="1024" width="9" style="37"/>
    <col min="1025" max="1025" width="3.83203125" style="37" customWidth="1"/>
    <col min="1026" max="1026" width="14.5" style="37" bestFit="1" customWidth="1"/>
    <col min="1027" max="1027" width="7.08203125" style="37" bestFit="1" customWidth="1"/>
    <col min="1028" max="1028" width="8.58203125" style="37" bestFit="1" customWidth="1"/>
    <col min="1029" max="1029" width="5" style="37" bestFit="1" customWidth="1"/>
    <col min="1030" max="1030" width="13.5" style="37" bestFit="1" customWidth="1"/>
    <col min="1031" max="1031" width="12" style="37" customWidth="1"/>
    <col min="1032" max="1274" width="9" style="37"/>
    <col min="1275" max="1275" width="9.83203125" style="37" bestFit="1" customWidth="1"/>
    <col min="1276" max="1276" width="8.33203125" style="37" bestFit="1" customWidth="1"/>
    <col min="1277" max="1277" width="18.58203125" style="37" customWidth="1"/>
    <col min="1278" max="1278" width="17.08203125" style="37" customWidth="1"/>
    <col min="1279" max="1279" width="14.58203125" style="37" bestFit="1" customWidth="1"/>
    <col min="1280" max="1280" width="9" style="37"/>
    <col min="1281" max="1281" width="3.83203125" style="37" customWidth="1"/>
    <col min="1282" max="1282" width="14.5" style="37" bestFit="1" customWidth="1"/>
    <col min="1283" max="1283" width="7.08203125" style="37" bestFit="1" customWidth="1"/>
    <col min="1284" max="1284" width="8.58203125" style="37" bestFit="1" customWidth="1"/>
    <col min="1285" max="1285" width="5" style="37" bestFit="1" customWidth="1"/>
    <col min="1286" max="1286" width="13.5" style="37" bestFit="1" customWidth="1"/>
    <col min="1287" max="1287" width="12" style="37" customWidth="1"/>
    <col min="1288" max="1530" width="9" style="37"/>
    <col min="1531" max="1531" width="9.83203125" style="37" bestFit="1" customWidth="1"/>
    <col min="1532" max="1532" width="8.33203125" style="37" bestFit="1" customWidth="1"/>
    <col min="1533" max="1533" width="18.58203125" style="37" customWidth="1"/>
    <col min="1534" max="1534" width="17.08203125" style="37" customWidth="1"/>
    <col min="1535" max="1535" width="14.58203125" style="37" bestFit="1" customWidth="1"/>
    <col min="1536" max="1536" width="9" style="37"/>
    <col min="1537" max="1537" width="3.83203125" style="37" customWidth="1"/>
    <col min="1538" max="1538" width="14.5" style="37" bestFit="1" customWidth="1"/>
    <col min="1539" max="1539" width="7.08203125" style="37" bestFit="1" customWidth="1"/>
    <col min="1540" max="1540" width="8.58203125" style="37" bestFit="1" customWidth="1"/>
    <col min="1541" max="1541" width="5" style="37" bestFit="1" customWidth="1"/>
    <col min="1542" max="1542" width="13.5" style="37" bestFit="1" customWidth="1"/>
    <col min="1543" max="1543" width="12" style="37" customWidth="1"/>
    <col min="1544" max="1786" width="9" style="37"/>
    <col min="1787" max="1787" width="9.83203125" style="37" bestFit="1" customWidth="1"/>
    <col min="1788" max="1788" width="8.33203125" style="37" bestFit="1" customWidth="1"/>
    <col min="1789" max="1789" width="18.58203125" style="37" customWidth="1"/>
    <col min="1790" max="1790" width="17.08203125" style="37" customWidth="1"/>
    <col min="1791" max="1791" width="14.58203125" style="37" bestFit="1" customWidth="1"/>
    <col min="1792" max="1792" width="9" style="37"/>
    <col min="1793" max="1793" width="3.83203125" style="37" customWidth="1"/>
    <col min="1794" max="1794" width="14.5" style="37" bestFit="1" customWidth="1"/>
    <col min="1795" max="1795" width="7.08203125" style="37" bestFit="1" customWidth="1"/>
    <col min="1796" max="1796" width="8.58203125" style="37" bestFit="1" customWidth="1"/>
    <col min="1797" max="1797" width="5" style="37" bestFit="1" customWidth="1"/>
    <col min="1798" max="1798" width="13.5" style="37" bestFit="1" customWidth="1"/>
    <col min="1799" max="1799" width="12" style="37" customWidth="1"/>
    <col min="1800" max="2042" width="9" style="37"/>
    <col min="2043" max="2043" width="9.83203125" style="37" bestFit="1" customWidth="1"/>
    <col min="2044" max="2044" width="8.33203125" style="37" bestFit="1" customWidth="1"/>
    <col min="2045" max="2045" width="18.58203125" style="37" customWidth="1"/>
    <col min="2046" max="2046" width="17.08203125" style="37" customWidth="1"/>
    <col min="2047" max="2047" width="14.58203125" style="37" bestFit="1" customWidth="1"/>
    <col min="2048" max="2048" width="9" style="37"/>
    <col min="2049" max="2049" width="3.83203125" style="37" customWidth="1"/>
    <col min="2050" max="2050" width="14.5" style="37" bestFit="1" customWidth="1"/>
    <col min="2051" max="2051" width="7.08203125" style="37" bestFit="1" customWidth="1"/>
    <col min="2052" max="2052" width="8.58203125" style="37" bestFit="1" customWidth="1"/>
    <col min="2053" max="2053" width="5" style="37" bestFit="1" customWidth="1"/>
    <col min="2054" max="2054" width="13.5" style="37" bestFit="1" customWidth="1"/>
    <col min="2055" max="2055" width="12" style="37" customWidth="1"/>
    <col min="2056" max="2298" width="9" style="37"/>
    <col min="2299" max="2299" width="9.83203125" style="37" bestFit="1" customWidth="1"/>
    <col min="2300" max="2300" width="8.33203125" style="37" bestFit="1" customWidth="1"/>
    <col min="2301" max="2301" width="18.58203125" style="37" customWidth="1"/>
    <col min="2302" max="2302" width="17.08203125" style="37" customWidth="1"/>
    <col min="2303" max="2303" width="14.58203125" style="37" bestFit="1" customWidth="1"/>
    <col min="2304" max="2304" width="9" style="37"/>
    <col min="2305" max="2305" width="3.83203125" style="37" customWidth="1"/>
    <col min="2306" max="2306" width="14.5" style="37" bestFit="1" customWidth="1"/>
    <col min="2307" max="2307" width="7.08203125" style="37" bestFit="1" customWidth="1"/>
    <col min="2308" max="2308" width="8.58203125" style="37" bestFit="1" customWidth="1"/>
    <col min="2309" max="2309" width="5" style="37" bestFit="1" customWidth="1"/>
    <col min="2310" max="2310" width="13.5" style="37" bestFit="1" customWidth="1"/>
    <col min="2311" max="2311" width="12" style="37" customWidth="1"/>
    <col min="2312" max="2554" width="9" style="37"/>
    <col min="2555" max="2555" width="9.83203125" style="37" bestFit="1" customWidth="1"/>
    <col min="2556" max="2556" width="8.33203125" style="37" bestFit="1" customWidth="1"/>
    <col min="2557" max="2557" width="18.58203125" style="37" customWidth="1"/>
    <col min="2558" max="2558" width="17.08203125" style="37" customWidth="1"/>
    <col min="2559" max="2559" width="14.58203125" style="37" bestFit="1" customWidth="1"/>
    <col min="2560" max="2560" width="9" style="37"/>
    <col min="2561" max="2561" width="3.83203125" style="37" customWidth="1"/>
    <col min="2562" max="2562" width="14.5" style="37" bestFit="1" customWidth="1"/>
    <col min="2563" max="2563" width="7.08203125" style="37" bestFit="1" customWidth="1"/>
    <col min="2564" max="2564" width="8.58203125" style="37" bestFit="1" customWidth="1"/>
    <col min="2565" max="2565" width="5" style="37" bestFit="1" customWidth="1"/>
    <col min="2566" max="2566" width="13.5" style="37" bestFit="1" customWidth="1"/>
    <col min="2567" max="2567" width="12" style="37" customWidth="1"/>
    <col min="2568" max="2810" width="9" style="37"/>
    <col min="2811" max="2811" width="9.83203125" style="37" bestFit="1" customWidth="1"/>
    <col min="2812" max="2812" width="8.33203125" style="37" bestFit="1" customWidth="1"/>
    <col min="2813" max="2813" width="18.58203125" style="37" customWidth="1"/>
    <col min="2814" max="2814" width="17.08203125" style="37" customWidth="1"/>
    <col min="2815" max="2815" width="14.58203125" style="37" bestFit="1" customWidth="1"/>
    <col min="2816" max="2816" width="9" style="37"/>
    <col min="2817" max="2817" width="3.83203125" style="37" customWidth="1"/>
    <col min="2818" max="2818" width="14.5" style="37" bestFit="1" customWidth="1"/>
    <col min="2819" max="2819" width="7.08203125" style="37" bestFit="1" customWidth="1"/>
    <col min="2820" max="2820" width="8.58203125" style="37" bestFit="1" customWidth="1"/>
    <col min="2821" max="2821" width="5" style="37" bestFit="1" customWidth="1"/>
    <col min="2822" max="2822" width="13.5" style="37" bestFit="1" customWidth="1"/>
    <col min="2823" max="2823" width="12" style="37" customWidth="1"/>
    <col min="2824" max="3066" width="9" style="37"/>
    <col min="3067" max="3067" width="9.83203125" style="37" bestFit="1" customWidth="1"/>
    <col min="3068" max="3068" width="8.33203125" style="37" bestFit="1" customWidth="1"/>
    <col min="3069" max="3069" width="18.58203125" style="37" customWidth="1"/>
    <col min="3070" max="3070" width="17.08203125" style="37" customWidth="1"/>
    <col min="3071" max="3071" width="14.58203125" style="37" bestFit="1" customWidth="1"/>
    <col min="3072" max="3072" width="9" style="37"/>
    <col min="3073" max="3073" width="3.83203125" style="37" customWidth="1"/>
    <col min="3074" max="3074" width="14.5" style="37" bestFit="1" customWidth="1"/>
    <col min="3075" max="3075" width="7.08203125" style="37" bestFit="1" customWidth="1"/>
    <col min="3076" max="3076" width="8.58203125" style="37" bestFit="1" customWidth="1"/>
    <col min="3077" max="3077" width="5" style="37" bestFit="1" customWidth="1"/>
    <col min="3078" max="3078" width="13.5" style="37" bestFit="1" customWidth="1"/>
    <col min="3079" max="3079" width="12" style="37" customWidth="1"/>
    <col min="3080" max="3322" width="9" style="37"/>
    <col min="3323" max="3323" width="9.83203125" style="37" bestFit="1" customWidth="1"/>
    <col min="3324" max="3324" width="8.33203125" style="37" bestFit="1" customWidth="1"/>
    <col min="3325" max="3325" width="18.58203125" style="37" customWidth="1"/>
    <col min="3326" max="3326" width="17.08203125" style="37" customWidth="1"/>
    <col min="3327" max="3327" width="14.58203125" style="37" bestFit="1" customWidth="1"/>
    <col min="3328" max="3328" width="9" style="37"/>
    <col min="3329" max="3329" width="3.83203125" style="37" customWidth="1"/>
    <col min="3330" max="3330" width="14.5" style="37" bestFit="1" customWidth="1"/>
    <col min="3331" max="3331" width="7.08203125" style="37" bestFit="1" customWidth="1"/>
    <col min="3332" max="3332" width="8.58203125" style="37" bestFit="1" customWidth="1"/>
    <col min="3333" max="3333" width="5" style="37" bestFit="1" customWidth="1"/>
    <col min="3334" max="3334" width="13.5" style="37" bestFit="1" customWidth="1"/>
    <col min="3335" max="3335" width="12" style="37" customWidth="1"/>
    <col min="3336" max="3578" width="9" style="37"/>
    <col min="3579" max="3579" width="9.83203125" style="37" bestFit="1" customWidth="1"/>
    <col min="3580" max="3580" width="8.33203125" style="37" bestFit="1" customWidth="1"/>
    <col min="3581" max="3581" width="18.58203125" style="37" customWidth="1"/>
    <col min="3582" max="3582" width="17.08203125" style="37" customWidth="1"/>
    <col min="3583" max="3583" width="14.58203125" style="37" bestFit="1" customWidth="1"/>
    <col min="3584" max="3584" width="9" style="37"/>
    <col min="3585" max="3585" width="3.83203125" style="37" customWidth="1"/>
    <col min="3586" max="3586" width="14.5" style="37" bestFit="1" customWidth="1"/>
    <col min="3587" max="3587" width="7.08203125" style="37" bestFit="1" customWidth="1"/>
    <col min="3588" max="3588" width="8.58203125" style="37" bestFit="1" customWidth="1"/>
    <col min="3589" max="3589" width="5" style="37" bestFit="1" customWidth="1"/>
    <col min="3590" max="3590" width="13.5" style="37" bestFit="1" customWidth="1"/>
    <col min="3591" max="3591" width="12" style="37" customWidth="1"/>
    <col min="3592" max="3834" width="9" style="37"/>
    <col min="3835" max="3835" width="9.83203125" style="37" bestFit="1" customWidth="1"/>
    <col min="3836" max="3836" width="8.33203125" style="37" bestFit="1" customWidth="1"/>
    <col min="3837" max="3837" width="18.58203125" style="37" customWidth="1"/>
    <col min="3838" max="3838" width="17.08203125" style="37" customWidth="1"/>
    <col min="3839" max="3839" width="14.58203125" style="37" bestFit="1" customWidth="1"/>
    <col min="3840" max="3840" width="9" style="37"/>
    <col min="3841" max="3841" width="3.83203125" style="37" customWidth="1"/>
    <col min="3842" max="3842" width="14.5" style="37" bestFit="1" customWidth="1"/>
    <col min="3843" max="3843" width="7.08203125" style="37" bestFit="1" customWidth="1"/>
    <col min="3844" max="3844" width="8.58203125" style="37" bestFit="1" customWidth="1"/>
    <col min="3845" max="3845" width="5" style="37" bestFit="1" customWidth="1"/>
    <col min="3846" max="3846" width="13.5" style="37" bestFit="1" customWidth="1"/>
    <col min="3847" max="3847" width="12" style="37" customWidth="1"/>
    <col min="3848" max="4090" width="9" style="37"/>
    <col min="4091" max="4091" width="9.83203125" style="37" bestFit="1" customWidth="1"/>
    <col min="4092" max="4092" width="8.33203125" style="37" bestFit="1" customWidth="1"/>
    <col min="4093" max="4093" width="18.58203125" style="37" customWidth="1"/>
    <col min="4094" max="4094" width="17.08203125" style="37" customWidth="1"/>
    <col min="4095" max="4095" width="14.58203125" style="37" bestFit="1" customWidth="1"/>
    <col min="4096" max="4096" width="9" style="37"/>
    <col min="4097" max="4097" width="3.83203125" style="37" customWidth="1"/>
    <col min="4098" max="4098" width="14.5" style="37" bestFit="1" customWidth="1"/>
    <col min="4099" max="4099" width="7.08203125" style="37" bestFit="1" customWidth="1"/>
    <col min="4100" max="4100" width="8.58203125" style="37" bestFit="1" customWidth="1"/>
    <col min="4101" max="4101" width="5" style="37" bestFit="1" customWidth="1"/>
    <col min="4102" max="4102" width="13.5" style="37" bestFit="1" customWidth="1"/>
    <col min="4103" max="4103" width="12" style="37" customWidth="1"/>
    <col min="4104" max="4346" width="9" style="37"/>
    <col min="4347" max="4347" width="9.83203125" style="37" bestFit="1" customWidth="1"/>
    <col min="4348" max="4348" width="8.33203125" style="37" bestFit="1" customWidth="1"/>
    <col min="4349" max="4349" width="18.58203125" style="37" customWidth="1"/>
    <col min="4350" max="4350" width="17.08203125" style="37" customWidth="1"/>
    <col min="4351" max="4351" width="14.58203125" style="37" bestFit="1" customWidth="1"/>
    <col min="4352" max="4352" width="9" style="37"/>
    <col min="4353" max="4353" width="3.83203125" style="37" customWidth="1"/>
    <col min="4354" max="4354" width="14.5" style="37" bestFit="1" customWidth="1"/>
    <col min="4355" max="4355" width="7.08203125" style="37" bestFit="1" customWidth="1"/>
    <col min="4356" max="4356" width="8.58203125" style="37" bestFit="1" customWidth="1"/>
    <col min="4357" max="4357" width="5" style="37" bestFit="1" customWidth="1"/>
    <col min="4358" max="4358" width="13.5" style="37" bestFit="1" customWidth="1"/>
    <col min="4359" max="4359" width="12" style="37" customWidth="1"/>
    <col min="4360" max="4602" width="9" style="37"/>
    <col min="4603" max="4603" width="9.83203125" style="37" bestFit="1" customWidth="1"/>
    <col min="4604" max="4604" width="8.33203125" style="37" bestFit="1" customWidth="1"/>
    <col min="4605" max="4605" width="18.58203125" style="37" customWidth="1"/>
    <col min="4606" max="4606" width="17.08203125" style="37" customWidth="1"/>
    <col min="4607" max="4607" width="14.58203125" style="37" bestFit="1" customWidth="1"/>
    <col min="4608" max="4608" width="9" style="37"/>
    <col min="4609" max="4609" width="3.83203125" style="37" customWidth="1"/>
    <col min="4610" max="4610" width="14.5" style="37" bestFit="1" customWidth="1"/>
    <col min="4611" max="4611" width="7.08203125" style="37" bestFit="1" customWidth="1"/>
    <col min="4612" max="4612" width="8.58203125" style="37" bestFit="1" customWidth="1"/>
    <col min="4613" max="4613" width="5" style="37" bestFit="1" customWidth="1"/>
    <col min="4614" max="4614" width="13.5" style="37" bestFit="1" customWidth="1"/>
    <col min="4615" max="4615" width="12" style="37" customWidth="1"/>
    <col min="4616" max="4858" width="9" style="37"/>
    <col min="4859" max="4859" width="9.83203125" style="37" bestFit="1" customWidth="1"/>
    <col min="4860" max="4860" width="8.33203125" style="37" bestFit="1" customWidth="1"/>
    <col min="4861" max="4861" width="18.58203125" style="37" customWidth="1"/>
    <col min="4862" max="4862" width="17.08203125" style="37" customWidth="1"/>
    <col min="4863" max="4863" width="14.58203125" style="37" bestFit="1" customWidth="1"/>
    <col min="4864" max="4864" width="9" style="37"/>
    <col min="4865" max="4865" width="3.83203125" style="37" customWidth="1"/>
    <col min="4866" max="4866" width="14.5" style="37" bestFit="1" customWidth="1"/>
    <col min="4867" max="4867" width="7.08203125" style="37" bestFit="1" customWidth="1"/>
    <col min="4868" max="4868" width="8.58203125" style="37" bestFit="1" customWidth="1"/>
    <col min="4869" max="4869" width="5" style="37" bestFit="1" customWidth="1"/>
    <col min="4870" max="4870" width="13.5" style="37" bestFit="1" customWidth="1"/>
    <col min="4871" max="4871" width="12" style="37" customWidth="1"/>
    <col min="4872" max="5114" width="9" style="37"/>
    <col min="5115" max="5115" width="9.83203125" style="37" bestFit="1" customWidth="1"/>
    <col min="5116" max="5116" width="8.33203125" style="37" bestFit="1" customWidth="1"/>
    <col min="5117" max="5117" width="18.58203125" style="37" customWidth="1"/>
    <col min="5118" max="5118" width="17.08203125" style="37" customWidth="1"/>
    <col min="5119" max="5119" width="14.58203125" style="37" bestFit="1" customWidth="1"/>
    <col min="5120" max="5120" width="9" style="37"/>
    <col min="5121" max="5121" width="3.83203125" style="37" customWidth="1"/>
    <col min="5122" max="5122" width="14.5" style="37" bestFit="1" customWidth="1"/>
    <col min="5123" max="5123" width="7.08203125" style="37" bestFit="1" customWidth="1"/>
    <col min="5124" max="5124" width="8.58203125" style="37" bestFit="1" customWidth="1"/>
    <col min="5125" max="5125" width="5" style="37" bestFit="1" customWidth="1"/>
    <col min="5126" max="5126" width="13.5" style="37" bestFit="1" customWidth="1"/>
    <col min="5127" max="5127" width="12" style="37" customWidth="1"/>
    <col min="5128" max="5370" width="9" style="37"/>
    <col min="5371" max="5371" width="9.83203125" style="37" bestFit="1" customWidth="1"/>
    <col min="5372" max="5372" width="8.33203125" style="37" bestFit="1" customWidth="1"/>
    <col min="5373" max="5373" width="18.58203125" style="37" customWidth="1"/>
    <col min="5374" max="5374" width="17.08203125" style="37" customWidth="1"/>
    <col min="5375" max="5375" width="14.58203125" style="37" bestFit="1" customWidth="1"/>
    <col min="5376" max="5376" width="9" style="37"/>
    <col min="5377" max="5377" width="3.83203125" style="37" customWidth="1"/>
    <col min="5378" max="5378" width="14.5" style="37" bestFit="1" customWidth="1"/>
    <col min="5379" max="5379" width="7.08203125" style="37" bestFit="1" customWidth="1"/>
    <col min="5380" max="5380" width="8.58203125" style="37" bestFit="1" customWidth="1"/>
    <col min="5381" max="5381" width="5" style="37" bestFit="1" customWidth="1"/>
    <col min="5382" max="5382" width="13.5" style="37" bestFit="1" customWidth="1"/>
    <col min="5383" max="5383" width="12" style="37" customWidth="1"/>
    <col min="5384" max="5626" width="9" style="37"/>
    <col min="5627" max="5627" width="9.83203125" style="37" bestFit="1" customWidth="1"/>
    <col min="5628" max="5628" width="8.33203125" style="37" bestFit="1" customWidth="1"/>
    <col min="5629" max="5629" width="18.58203125" style="37" customWidth="1"/>
    <col min="5630" max="5630" width="17.08203125" style="37" customWidth="1"/>
    <col min="5631" max="5631" width="14.58203125" style="37" bestFit="1" customWidth="1"/>
    <col min="5632" max="5632" width="9" style="37"/>
    <col min="5633" max="5633" width="3.83203125" style="37" customWidth="1"/>
    <col min="5634" max="5634" width="14.5" style="37" bestFit="1" customWidth="1"/>
    <col min="5635" max="5635" width="7.08203125" style="37" bestFit="1" customWidth="1"/>
    <col min="5636" max="5636" width="8.58203125" style="37" bestFit="1" customWidth="1"/>
    <col min="5637" max="5637" width="5" style="37" bestFit="1" customWidth="1"/>
    <col min="5638" max="5638" width="13.5" style="37" bestFit="1" customWidth="1"/>
    <col min="5639" max="5639" width="12" style="37" customWidth="1"/>
    <col min="5640" max="5882" width="9" style="37"/>
    <col min="5883" max="5883" width="9.83203125" style="37" bestFit="1" customWidth="1"/>
    <col min="5884" max="5884" width="8.33203125" style="37" bestFit="1" customWidth="1"/>
    <col min="5885" max="5885" width="18.58203125" style="37" customWidth="1"/>
    <col min="5886" max="5886" width="17.08203125" style="37" customWidth="1"/>
    <col min="5887" max="5887" width="14.58203125" style="37" bestFit="1" customWidth="1"/>
    <col min="5888" max="5888" width="9" style="37"/>
    <col min="5889" max="5889" width="3.83203125" style="37" customWidth="1"/>
    <col min="5890" max="5890" width="14.5" style="37" bestFit="1" customWidth="1"/>
    <col min="5891" max="5891" width="7.08203125" style="37" bestFit="1" customWidth="1"/>
    <col min="5892" max="5892" width="8.58203125" style="37" bestFit="1" customWidth="1"/>
    <col min="5893" max="5893" width="5" style="37" bestFit="1" customWidth="1"/>
    <col min="5894" max="5894" width="13.5" style="37" bestFit="1" customWidth="1"/>
    <col min="5895" max="5895" width="12" style="37" customWidth="1"/>
    <col min="5896" max="6138" width="9" style="37"/>
    <col min="6139" max="6139" width="9.83203125" style="37" bestFit="1" customWidth="1"/>
    <col min="6140" max="6140" width="8.33203125" style="37" bestFit="1" customWidth="1"/>
    <col min="6141" max="6141" width="18.58203125" style="37" customWidth="1"/>
    <col min="6142" max="6142" width="17.08203125" style="37" customWidth="1"/>
    <col min="6143" max="6143" width="14.58203125" style="37" bestFit="1" customWidth="1"/>
    <col min="6144" max="6144" width="9" style="37"/>
    <col min="6145" max="6145" width="3.83203125" style="37" customWidth="1"/>
    <col min="6146" max="6146" width="14.5" style="37" bestFit="1" customWidth="1"/>
    <col min="6147" max="6147" width="7.08203125" style="37" bestFit="1" customWidth="1"/>
    <col min="6148" max="6148" width="8.58203125" style="37" bestFit="1" customWidth="1"/>
    <col min="6149" max="6149" width="5" style="37" bestFit="1" customWidth="1"/>
    <col min="6150" max="6150" width="13.5" style="37" bestFit="1" customWidth="1"/>
    <col min="6151" max="6151" width="12" style="37" customWidth="1"/>
    <col min="6152" max="6394" width="9" style="37"/>
    <col min="6395" max="6395" width="9.83203125" style="37" bestFit="1" customWidth="1"/>
    <col min="6396" max="6396" width="8.33203125" style="37" bestFit="1" customWidth="1"/>
    <col min="6397" max="6397" width="18.58203125" style="37" customWidth="1"/>
    <col min="6398" max="6398" width="17.08203125" style="37" customWidth="1"/>
    <col min="6399" max="6399" width="14.58203125" style="37" bestFit="1" customWidth="1"/>
    <col min="6400" max="6400" width="9" style="37"/>
    <col min="6401" max="6401" width="3.83203125" style="37" customWidth="1"/>
    <col min="6402" max="6402" width="14.5" style="37" bestFit="1" customWidth="1"/>
    <col min="6403" max="6403" width="7.08203125" style="37" bestFit="1" customWidth="1"/>
    <col min="6404" max="6404" width="8.58203125" style="37" bestFit="1" customWidth="1"/>
    <col min="6405" max="6405" width="5" style="37" bestFit="1" customWidth="1"/>
    <col min="6406" max="6406" width="13.5" style="37" bestFit="1" customWidth="1"/>
    <col min="6407" max="6407" width="12" style="37" customWidth="1"/>
    <col min="6408" max="6650" width="9" style="37"/>
    <col min="6651" max="6651" width="9.83203125" style="37" bestFit="1" customWidth="1"/>
    <col min="6652" max="6652" width="8.33203125" style="37" bestFit="1" customWidth="1"/>
    <col min="6653" max="6653" width="18.58203125" style="37" customWidth="1"/>
    <col min="6654" max="6654" width="17.08203125" style="37" customWidth="1"/>
    <col min="6655" max="6655" width="14.58203125" style="37" bestFit="1" customWidth="1"/>
    <col min="6656" max="6656" width="9" style="37"/>
    <col min="6657" max="6657" width="3.83203125" style="37" customWidth="1"/>
    <col min="6658" max="6658" width="14.5" style="37" bestFit="1" customWidth="1"/>
    <col min="6659" max="6659" width="7.08203125" style="37" bestFit="1" customWidth="1"/>
    <col min="6660" max="6660" width="8.58203125" style="37" bestFit="1" customWidth="1"/>
    <col min="6661" max="6661" width="5" style="37" bestFit="1" customWidth="1"/>
    <col min="6662" max="6662" width="13.5" style="37" bestFit="1" customWidth="1"/>
    <col min="6663" max="6663" width="12" style="37" customWidth="1"/>
    <col min="6664" max="6906" width="9" style="37"/>
    <col min="6907" max="6907" width="9.83203125" style="37" bestFit="1" customWidth="1"/>
    <col min="6908" max="6908" width="8.33203125" style="37" bestFit="1" customWidth="1"/>
    <col min="6909" max="6909" width="18.58203125" style="37" customWidth="1"/>
    <col min="6910" max="6910" width="17.08203125" style="37" customWidth="1"/>
    <col min="6911" max="6911" width="14.58203125" style="37" bestFit="1" customWidth="1"/>
    <col min="6912" max="6912" width="9" style="37"/>
    <col min="6913" max="6913" width="3.83203125" style="37" customWidth="1"/>
    <col min="6914" max="6914" width="14.5" style="37" bestFit="1" customWidth="1"/>
    <col min="6915" max="6915" width="7.08203125" style="37" bestFit="1" customWidth="1"/>
    <col min="6916" max="6916" width="8.58203125" style="37" bestFit="1" customWidth="1"/>
    <col min="6917" max="6917" width="5" style="37" bestFit="1" customWidth="1"/>
    <col min="6918" max="6918" width="13.5" style="37" bestFit="1" customWidth="1"/>
    <col min="6919" max="6919" width="12" style="37" customWidth="1"/>
    <col min="6920" max="7162" width="9" style="37"/>
    <col min="7163" max="7163" width="9.83203125" style="37" bestFit="1" customWidth="1"/>
    <col min="7164" max="7164" width="8.33203125" style="37" bestFit="1" customWidth="1"/>
    <col min="7165" max="7165" width="18.58203125" style="37" customWidth="1"/>
    <col min="7166" max="7166" width="17.08203125" style="37" customWidth="1"/>
    <col min="7167" max="7167" width="14.58203125" style="37" bestFit="1" customWidth="1"/>
    <col min="7168" max="7168" width="9" style="37"/>
    <col min="7169" max="7169" width="3.83203125" style="37" customWidth="1"/>
    <col min="7170" max="7170" width="14.5" style="37" bestFit="1" customWidth="1"/>
    <col min="7171" max="7171" width="7.08203125" style="37" bestFit="1" customWidth="1"/>
    <col min="7172" max="7172" width="8.58203125" style="37" bestFit="1" customWidth="1"/>
    <col min="7173" max="7173" width="5" style="37" bestFit="1" customWidth="1"/>
    <col min="7174" max="7174" width="13.5" style="37" bestFit="1" customWidth="1"/>
    <col min="7175" max="7175" width="12" style="37" customWidth="1"/>
    <col min="7176" max="7418" width="9" style="37"/>
    <col min="7419" max="7419" width="9.83203125" style="37" bestFit="1" customWidth="1"/>
    <col min="7420" max="7420" width="8.33203125" style="37" bestFit="1" customWidth="1"/>
    <col min="7421" max="7421" width="18.58203125" style="37" customWidth="1"/>
    <col min="7422" max="7422" width="17.08203125" style="37" customWidth="1"/>
    <col min="7423" max="7423" width="14.58203125" style="37" bestFit="1" customWidth="1"/>
    <col min="7424" max="7424" width="9" style="37"/>
    <col min="7425" max="7425" width="3.83203125" style="37" customWidth="1"/>
    <col min="7426" max="7426" width="14.5" style="37" bestFit="1" customWidth="1"/>
    <col min="7427" max="7427" width="7.08203125" style="37" bestFit="1" customWidth="1"/>
    <col min="7428" max="7428" width="8.58203125" style="37" bestFit="1" customWidth="1"/>
    <col min="7429" max="7429" width="5" style="37" bestFit="1" customWidth="1"/>
    <col min="7430" max="7430" width="13.5" style="37" bestFit="1" customWidth="1"/>
    <col min="7431" max="7431" width="12" style="37" customWidth="1"/>
    <col min="7432" max="7674" width="9" style="37"/>
    <col min="7675" max="7675" width="9.83203125" style="37" bestFit="1" customWidth="1"/>
    <col min="7676" max="7676" width="8.33203125" style="37" bestFit="1" customWidth="1"/>
    <col min="7677" max="7677" width="18.58203125" style="37" customWidth="1"/>
    <col min="7678" max="7678" width="17.08203125" style="37" customWidth="1"/>
    <col min="7679" max="7679" width="14.58203125" style="37" bestFit="1" customWidth="1"/>
    <col min="7680" max="7680" width="9" style="37"/>
    <col min="7681" max="7681" width="3.83203125" style="37" customWidth="1"/>
    <col min="7682" max="7682" width="14.5" style="37" bestFit="1" customWidth="1"/>
    <col min="7683" max="7683" width="7.08203125" style="37" bestFit="1" customWidth="1"/>
    <col min="7684" max="7684" width="8.58203125" style="37" bestFit="1" customWidth="1"/>
    <col min="7685" max="7685" width="5" style="37" bestFit="1" customWidth="1"/>
    <col min="7686" max="7686" width="13.5" style="37" bestFit="1" customWidth="1"/>
    <col min="7687" max="7687" width="12" style="37" customWidth="1"/>
    <col min="7688" max="7930" width="9" style="37"/>
    <col min="7931" max="7931" width="9.83203125" style="37" bestFit="1" customWidth="1"/>
    <col min="7932" max="7932" width="8.33203125" style="37" bestFit="1" customWidth="1"/>
    <col min="7933" max="7933" width="18.58203125" style="37" customWidth="1"/>
    <col min="7934" max="7934" width="17.08203125" style="37" customWidth="1"/>
    <col min="7935" max="7935" width="14.58203125" style="37" bestFit="1" customWidth="1"/>
    <col min="7936" max="7936" width="9" style="37"/>
    <col min="7937" max="7937" width="3.83203125" style="37" customWidth="1"/>
    <col min="7938" max="7938" width="14.5" style="37" bestFit="1" customWidth="1"/>
    <col min="7939" max="7939" width="7.08203125" style="37" bestFit="1" customWidth="1"/>
    <col min="7940" max="7940" width="8.58203125" style="37" bestFit="1" customWidth="1"/>
    <col min="7941" max="7941" width="5" style="37" bestFit="1" customWidth="1"/>
    <col min="7942" max="7942" width="13.5" style="37" bestFit="1" customWidth="1"/>
    <col min="7943" max="7943" width="12" style="37" customWidth="1"/>
    <col min="7944" max="8186" width="9" style="37"/>
    <col min="8187" max="8187" width="9.83203125" style="37" bestFit="1" customWidth="1"/>
    <col min="8188" max="8188" width="8.33203125" style="37" bestFit="1" customWidth="1"/>
    <col min="8189" max="8189" width="18.58203125" style="37" customWidth="1"/>
    <col min="8190" max="8190" width="17.08203125" style="37" customWidth="1"/>
    <col min="8191" max="8191" width="14.58203125" style="37" bestFit="1" customWidth="1"/>
    <col min="8192" max="8192" width="9" style="37"/>
    <col min="8193" max="8193" width="3.83203125" style="37" customWidth="1"/>
    <col min="8194" max="8194" width="14.5" style="37" bestFit="1" customWidth="1"/>
    <col min="8195" max="8195" width="7.08203125" style="37" bestFit="1" customWidth="1"/>
    <col min="8196" max="8196" width="8.58203125" style="37" bestFit="1" customWidth="1"/>
    <col min="8197" max="8197" width="5" style="37" bestFit="1" customWidth="1"/>
    <col min="8198" max="8198" width="13.5" style="37" bestFit="1" customWidth="1"/>
    <col min="8199" max="8199" width="12" style="37" customWidth="1"/>
    <col min="8200" max="8442" width="9" style="37"/>
    <col min="8443" max="8443" width="9.83203125" style="37" bestFit="1" customWidth="1"/>
    <col min="8444" max="8444" width="8.33203125" style="37" bestFit="1" customWidth="1"/>
    <col min="8445" max="8445" width="18.58203125" style="37" customWidth="1"/>
    <col min="8446" max="8446" width="17.08203125" style="37" customWidth="1"/>
    <col min="8447" max="8447" width="14.58203125" style="37" bestFit="1" customWidth="1"/>
    <col min="8448" max="8448" width="9" style="37"/>
    <col min="8449" max="8449" width="3.83203125" style="37" customWidth="1"/>
    <col min="8450" max="8450" width="14.5" style="37" bestFit="1" customWidth="1"/>
    <col min="8451" max="8451" width="7.08203125" style="37" bestFit="1" customWidth="1"/>
    <col min="8452" max="8452" width="8.58203125" style="37" bestFit="1" customWidth="1"/>
    <col min="8453" max="8453" width="5" style="37" bestFit="1" customWidth="1"/>
    <col min="8454" max="8454" width="13.5" style="37" bestFit="1" customWidth="1"/>
    <col min="8455" max="8455" width="12" style="37" customWidth="1"/>
    <col min="8456" max="8698" width="9" style="37"/>
    <col min="8699" max="8699" width="9.83203125" style="37" bestFit="1" customWidth="1"/>
    <col min="8700" max="8700" width="8.33203125" style="37" bestFit="1" customWidth="1"/>
    <col min="8701" max="8701" width="18.58203125" style="37" customWidth="1"/>
    <col min="8702" max="8702" width="17.08203125" style="37" customWidth="1"/>
    <col min="8703" max="8703" width="14.58203125" style="37" bestFit="1" customWidth="1"/>
    <col min="8704" max="8704" width="9" style="37"/>
    <col min="8705" max="8705" width="3.83203125" style="37" customWidth="1"/>
    <col min="8706" max="8706" width="14.5" style="37" bestFit="1" customWidth="1"/>
    <col min="8707" max="8707" width="7.08203125" style="37" bestFit="1" customWidth="1"/>
    <col min="8708" max="8708" width="8.58203125" style="37" bestFit="1" customWidth="1"/>
    <col min="8709" max="8709" width="5" style="37" bestFit="1" customWidth="1"/>
    <col min="8710" max="8710" width="13.5" style="37" bestFit="1" customWidth="1"/>
    <col min="8711" max="8711" width="12" style="37" customWidth="1"/>
    <col min="8712" max="8954" width="9" style="37"/>
    <col min="8955" max="8955" width="9.83203125" style="37" bestFit="1" customWidth="1"/>
    <col min="8956" max="8956" width="8.33203125" style="37" bestFit="1" customWidth="1"/>
    <col min="8957" max="8957" width="18.58203125" style="37" customWidth="1"/>
    <col min="8958" max="8958" width="17.08203125" style="37" customWidth="1"/>
    <col min="8959" max="8959" width="14.58203125" style="37" bestFit="1" customWidth="1"/>
    <col min="8960" max="8960" width="9" style="37"/>
    <col min="8961" max="8961" width="3.83203125" style="37" customWidth="1"/>
    <col min="8962" max="8962" width="14.5" style="37" bestFit="1" customWidth="1"/>
    <col min="8963" max="8963" width="7.08203125" style="37" bestFit="1" customWidth="1"/>
    <col min="8964" max="8964" width="8.58203125" style="37" bestFit="1" customWidth="1"/>
    <col min="8965" max="8965" width="5" style="37" bestFit="1" customWidth="1"/>
    <col min="8966" max="8966" width="13.5" style="37" bestFit="1" customWidth="1"/>
    <col min="8967" max="8967" width="12" style="37" customWidth="1"/>
    <col min="8968" max="9210" width="9" style="37"/>
    <col min="9211" max="9211" width="9.83203125" style="37" bestFit="1" customWidth="1"/>
    <col min="9212" max="9212" width="8.33203125" style="37" bestFit="1" customWidth="1"/>
    <col min="9213" max="9213" width="18.58203125" style="37" customWidth="1"/>
    <col min="9214" max="9214" width="17.08203125" style="37" customWidth="1"/>
    <col min="9215" max="9215" width="14.58203125" style="37" bestFit="1" customWidth="1"/>
    <col min="9216" max="9216" width="9" style="37"/>
    <col min="9217" max="9217" width="3.83203125" style="37" customWidth="1"/>
    <col min="9218" max="9218" width="14.5" style="37" bestFit="1" customWidth="1"/>
    <col min="9219" max="9219" width="7.08203125" style="37" bestFit="1" customWidth="1"/>
    <col min="9220" max="9220" width="8.58203125" style="37" bestFit="1" customWidth="1"/>
    <col min="9221" max="9221" width="5" style="37" bestFit="1" customWidth="1"/>
    <col min="9222" max="9222" width="13.5" style="37" bestFit="1" customWidth="1"/>
    <col min="9223" max="9223" width="12" style="37" customWidth="1"/>
    <col min="9224" max="9466" width="9" style="37"/>
    <col min="9467" max="9467" width="9.83203125" style="37" bestFit="1" customWidth="1"/>
    <col min="9468" max="9468" width="8.33203125" style="37" bestFit="1" customWidth="1"/>
    <col min="9469" max="9469" width="18.58203125" style="37" customWidth="1"/>
    <col min="9470" max="9470" width="17.08203125" style="37" customWidth="1"/>
    <col min="9471" max="9471" width="14.58203125" style="37" bestFit="1" customWidth="1"/>
    <col min="9472" max="9472" width="9" style="37"/>
    <col min="9473" max="9473" width="3.83203125" style="37" customWidth="1"/>
    <col min="9474" max="9474" width="14.5" style="37" bestFit="1" customWidth="1"/>
    <col min="9475" max="9475" width="7.08203125" style="37" bestFit="1" customWidth="1"/>
    <col min="9476" max="9476" width="8.58203125" style="37" bestFit="1" customWidth="1"/>
    <col min="9477" max="9477" width="5" style="37" bestFit="1" customWidth="1"/>
    <col min="9478" max="9478" width="13.5" style="37" bestFit="1" customWidth="1"/>
    <col min="9479" max="9479" width="12" style="37" customWidth="1"/>
    <col min="9480" max="9722" width="9" style="37"/>
    <col min="9723" max="9723" width="9.83203125" style="37" bestFit="1" customWidth="1"/>
    <col min="9724" max="9724" width="8.33203125" style="37" bestFit="1" customWidth="1"/>
    <col min="9725" max="9725" width="18.58203125" style="37" customWidth="1"/>
    <col min="9726" max="9726" width="17.08203125" style="37" customWidth="1"/>
    <col min="9727" max="9727" width="14.58203125" style="37" bestFit="1" customWidth="1"/>
    <col min="9728" max="9728" width="9" style="37"/>
    <col min="9729" max="9729" width="3.83203125" style="37" customWidth="1"/>
    <col min="9730" max="9730" width="14.5" style="37" bestFit="1" customWidth="1"/>
    <col min="9731" max="9731" width="7.08203125" style="37" bestFit="1" customWidth="1"/>
    <col min="9732" max="9732" width="8.58203125" style="37" bestFit="1" customWidth="1"/>
    <col min="9733" max="9733" width="5" style="37" bestFit="1" customWidth="1"/>
    <col min="9734" max="9734" width="13.5" style="37" bestFit="1" customWidth="1"/>
    <col min="9735" max="9735" width="12" style="37" customWidth="1"/>
    <col min="9736" max="9978" width="9" style="37"/>
    <col min="9979" max="9979" width="9.83203125" style="37" bestFit="1" customWidth="1"/>
    <col min="9980" max="9980" width="8.33203125" style="37" bestFit="1" customWidth="1"/>
    <col min="9981" max="9981" width="18.58203125" style="37" customWidth="1"/>
    <col min="9982" max="9982" width="17.08203125" style="37" customWidth="1"/>
    <col min="9983" max="9983" width="14.58203125" style="37" bestFit="1" customWidth="1"/>
    <col min="9984" max="9984" width="9" style="37"/>
    <col min="9985" max="9985" width="3.83203125" style="37" customWidth="1"/>
    <col min="9986" max="9986" width="14.5" style="37" bestFit="1" customWidth="1"/>
    <col min="9987" max="9987" width="7.08203125" style="37" bestFit="1" customWidth="1"/>
    <col min="9988" max="9988" width="8.58203125" style="37" bestFit="1" customWidth="1"/>
    <col min="9989" max="9989" width="5" style="37" bestFit="1" customWidth="1"/>
    <col min="9990" max="9990" width="13.5" style="37" bestFit="1" customWidth="1"/>
    <col min="9991" max="9991" width="12" style="37" customWidth="1"/>
    <col min="9992" max="10234" width="9" style="37"/>
    <col min="10235" max="10235" width="9.83203125" style="37" bestFit="1" customWidth="1"/>
    <col min="10236" max="10236" width="8.33203125" style="37" bestFit="1" customWidth="1"/>
    <col min="10237" max="10237" width="18.58203125" style="37" customWidth="1"/>
    <col min="10238" max="10238" width="17.08203125" style="37" customWidth="1"/>
    <col min="10239" max="10239" width="14.58203125" style="37" bestFit="1" customWidth="1"/>
    <col min="10240" max="10240" width="9" style="37"/>
    <col min="10241" max="10241" width="3.83203125" style="37" customWidth="1"/>
    <col min="10242" max="10242" width="14.5" style="37" bestFit="1" customWidth="1"/>
    <col min="10243" max="10243" width="7.08203125" style="37" bestFit="1" customWidth="1"/>
    <col min="10244" max="10244" width="8.58203125" style="37" bestFit="1" customWidth="1"/>
    <col min="10245" max="10245" width="5" style="37" bestFit="1" customWidth="1"/>
    <col min="10246" max="10246" width="13.5" style="37" bestFit="1" customWidth="1"/>
    <col min="10247" max="10247" width="12" style="37" customWidth="1"/>
    <col min="10248" max="10490" width="9" style="37"/>
    <col min="10491" max="10491" width="9.83203125" style="37" bestFit="1" customWidth="1"/>
    <col min="10492" max="10492" width="8.33203125" style="37" bestFit="1" customWidth="1"/>
    <col min="10493" max="10493" width="18.58203125" style="37" customWidth="1"/>
    <col min="10494" max="10494" width="17.08203125" style="37" customWidth="1"/>
    <col min="10495" max="10495" width="14.58203125" style="37" bestFit="1" customWidth="1"/>
    <col min="10496" max="10496" width="9" style="37"/>
    <col min="10497" max="10497" width="3.83203125" style="37" customWidth="1"/>
    <col min="10498" max="10498" width="14.5" style="37" bestFit="1" customWidth="1"/>
    <col min="10499" max="10499" width="7.08203125" style="37" bestFit="1" customWidth="1"/>
    <col min="10500" max="10500" width="8.58203125" style="37" bestFit="1" customWidth="1"/>
    <col min="10501" max="10501" width="5" style="37" bestFit="1" customWidth="1"/>
    <col min="10502" max="10502" width="13.5" style="37" bestFit="1" customWidth="1"/>
    <col min="10503" max="10503" width="12" style="37" customWidth="1"/>
    <col min="10504" max="10746" width="9" style="37"/>
    <col min="10747" max="10747" width="9.83203125" style="37" bestFit="1" customWidth="1"/>
    <col min="10748" max="10748" width="8.33203125" style="37" bestFit="1" customWidth="1"/>
    <col min="10749" max="10749" width="18.58203125" style="37" customWidth="1"/>
    <col min="10750" max="10750" width="17.08203125" style="37" customWidth="1"/>
    <col min="10751" max="10751" width="14.58203125" style="37" bestFit="1" customWidth="1"/>
    <col min="10752" max="10752" width="9" style="37"/>
    <col min="10753" max="10753" width="3.83203125" style="37" customWidth="1"/>
    <col min="10754" max="10754" width="14.5" style="37" bestFit="1" customWidth="1"/>
    <col min="10755" max="10755" width="7.08203125" style="37" bestFit="1" customWidth="1"/>
    <col min="10756" max="10756" width="8.58203125" style="37" bestFit="1" customWidth="1"/>
    <col min="10757" max="10757" width="5" style="37" bestFit="1" customWidth="1"/>
    <col min="10758" max="10758" width="13.5" style="37" bestFit="1" customWidth="1"/>
    <col min="10759" max="10759" width="12" style="37" customWidth="1"/>
    <col min="10760" max="11002" width="9" style="37"/>
    <col min="11003" max="11003" width="9.83203125" style="37" bestFit="1" customWidth="1"/>
    <col min="11004" max="11004" width="8.33203125" style="37" bestFit="1" customWidth="1"/>
    <col min="11005" max="11005" width="18.58203125" style="37" customWidth="1"/>
    <col min="11006" max="11006" width="17.08203125" style="37" customWidth="1"/>
    <col min="11007" max="11007" width="14.58203125" style="37" bestFit="1" customWidth="1"/>
    <col min="11008" max="11008" width="9" style="37"/>
    <col min="11009" max="11009" width="3.83203125" style="37" customWidth="1"/>
    <col min="11010" max="11010" width="14.5" style="37" bestFit="1" customWidth="1"/>
    <col min="11011" max="11011" width="7.08203125" style="37" bestFit="1" customWidth="1"/>
    <col min="11012" max="11012" width="8.58203125" style="37" bestFit="1" customWidth="1"/>
    <col min="11013" max="11013" width="5" style="37" bestFit="1" customWidth="1"/>
    <col min="11014" max="11014" width="13.5" style="37" bestFit="1" customWidth="1"/>
    <col min="11015" max="11015" width="12" style="37" customWidth="1"/>
    <col min="11016" max="11258" width="9" style="37"/>
    <col min="11259" max="11259" width="9.83203125" style="37" bestFit="1" customWidth="1"/>
    <col min="11260" max="11260" width="8.33203125" style="37" bestFit="1" customWidth="1"/>
    <col min="11261" max="11261" width="18.58203125" style="37" customWidth="1"/>
    <col min="11262" max="11262" width="17.08203125" style="37" customWidth="1"/>
    <col min="11263" max="11263" width="14.58203125" style="37" bestFit="1" customWidth="1"/>
    <col min="11264" max="11264" width="9" style="37"/>
    <col min="11265" max="11265" width="3.83203125" style="37" customWidth="1"/>
    <col min="11266" max="11266" width="14.5" style="37" bestFit="1" customWidth="1"/>
    <col min="11267" max="11267" width="7.08203125" style="37" bestFit="1" customWidth="1"/>
    <col min="11268" max="11268" width="8.58203125" style="37" bestFit="1" customWidth="1"/>
    <col min="11269" max="11269" width="5" style="37" bestFit="1" customWidth="1"/>
    <col min="11270" max="11270" width="13.5" style="37" bestFit="1" customWidth="1"/>
    <col min="11271" max="11271" width="12" style="37" customWidth="1"/>
    <col min="11272" max="11514" width="9" style="37"/>
    <col min="11515" max="11515" width="9.83203125" style="37" bestFit="1" customWidth="1"/>
    <col min="11516" max="11516" width="8.33203125" style="37" bestFit="1" customWidth="1"/>
    <col min="11517" max="11517" width="18.58203125" style="37" customWidth="1"/>
    <col min="11518" max="11518" width="17.08203125" style="37" customWidth="1"/>
    <col min="11519" max="11519" width="14.58203125" style="37" bestFit="1" customWidth="1"/>
    <col min="11520" max="11520" width="9" style="37"/>
    <col min="11521" max="11521" width="3.83203125" style="37" customWidth="1"/>
    <col min="11522" max="11522" width="14.5" style="37" bestFit="1" customWidth="1"/>
    <col min="11523" max="11523" width="7.08203125" style="37" bestFit="1" customWidth="1"/>
    <col min="11524" max="11524" width="8.58203125" style="37" bestFit="1" customWidth="1"/>
    <col min="11525" max="11525" width="5" style="37" bestFit="1" customWidth="1"/>
    <col min="11526" max="11526" width="13.5" style="37" bestFit="1" customWidth="1"/>
    <col min="11527" max="11527" width="12" style="37" customWidth="1"/>
    <col min="11528" max="11770" width="9" style="37"/>
    <col min="11771" max="11771" width="9.83203125" style="37" bestFit="1" customWidth="1"/>
    <col min="11772" max="11772" width="8.33203125" style="37" bestFit="1" customWidth="1"/>
    <col min="11773" max="11773" width="18.58203125" style="37" customWidth="1"/>
    <col min="11774" max="11774" width="17.08203125" style="37" customWidth="1"/>
    <col min="11775" max="11775" width="14.58203125" style="37" bestFit="1" customWidth="1"/>
    <col min="11776" max="11776" width="9" style="37"/>
    <col min="11777" max="11777" width="3.83203125" style="37" customWidth="1"/>
    <col min="11778" max="11778" width="14.5" style="37" bestFit="1" customWidth="1"/>
    <col min="11779" max="11779" width="7.08203125" style="37" bestFit="1" customWidth="1"/>
    <col min="11780" max="11780" width="8.58203125" style="37" bestFit="1" customWidth="1"/>
    <col min="11781" max="11781" width="5" style="37" bestFit="1" customWidth="1"/>
    <col min="11782" max="11782" width="13.5" style="37" bestFit="1" customWidth="1"/>
    <col min="11783" max="11783" width="12" style="37" customWidth="1"/>
    <col min="11784" max="12026" width="9" style="37"/>
    <col min="12027" max="12027" width="9.83203125" style="37" bestFit="1" customWidth="1"/>
    <col min="12028" max="12028" width="8.33203125" style="37" bestFit="1" customWidth="1"/>
    <col min="12029" max="12029" width="18.58203125" style="37" customWidth="1"/>
    <col min="12030" max="12030" width="17.08203125" style="37" customWidth="1"/>
    <col min="12031" max="12031" width="14.58203125" style="37" bestFit="1" customWidth="1"/>
    <col min="12032" max="12032" width="9" style="37"/>
    <col min="12033" max="12033" width="3.83203125" style="37" customWidth="1"/>
    <col min="12034" max="12034" width="14.5" style="37" bestFit="1" customWidth="1"/>
    <col min="12035" max="12035" width="7.08203125" style="37" bestFit="1" customWidth="1"/>
    <col min="12036" max="12036" width="8.58203125" style="37" bestFit="1" customWidth="1"/>
    <col min="12037" max="12037" width="5" style="37" bestFit="1" customWidth="1"/>
    <col min="12038" max="12038" width="13.5" style="37" bestFit="1" customWidth="1"/>
    <col min="12039" max="12039" width="12" style="37" customWidth="1"/>
    <col min="12040" max="12282" width="9" style="37"/>
    <col min="12283" max="12283" width="9.83203125" style="37" bestFit="1" customWidth="1"/>
    <col min="12284" max="12284" width="8.33203125" style="37" bestFit="1" customWidth="1"/>
    <col min="12285" max="12285" width="18.58203125" style="37" customWidth="1"/>
    <col min="12286" max="12286" width="17.08203125" style="37" customWidth="1"/>
    <col min="12287" max="12287" width="14.58203125" style="37" bestFit="1" customWidth="1"/>
    <col min="12288" max="12288" width="9" style="37"/>
    <col min="12289" max="12289" width="3.83203125" style="37" customWidth="1"/>
    <col min="12290" max="12290" width="14.5" style="37" bestFit="1" customWidth="1"/>
    <col min="12291" max="12291" width="7.08203125" style="37" bestFit="1" customWidth="1"/>
    <col min="12292" max="12292" width="8.58203125" style="37" bestFit="1" customWidth="1"/>
    <col min="12293" max="12293" width="5" style="37" bestFit="1" customWidth="1"/>
    <col min="12294" max="12294" width="13.5" style="37" bestFit="1" customWidth="1"/>
    <col min="12295" max="12295" width="12" style="37" customWidth="1"/>
    <col min="12296" max="12538" width="9" style="37"/>
    <col min="12539" max="12539" width="9.83203125" style="37" bestFit="1" customWidth="1"/>
    <col min="12540" max="12540" width="8.33203125" style="37" bestFit="1" customWidth="1"/>
    <col min="12541" max="12541" width="18.58203125" style="37" customWidth="1"/>
    <col min="12542" max="12542" width="17.08203125" style="37" customWidth="1"/>
    <col min="12543" max="12543" width="14.58203125" style="37" bestFit="1" customWidth="1"/>
    <col min="12544" max="12544" width="9" style="37"/>
    <col min="12545" max="12545" width="3.83203125" style="37" customWidth="1"/>
    <col min="12546" max="12546" width="14.5" style="37" bestFit="1" customWidth="1"/>
    <col min="12547" max="12547" width="7.08203125" style="37" bestFit="1" customWidth="1"/>
    <col min="12548" max="12548" width="8.58203125" style="37" bestFit="1" customWidth="1"/>
    <col min="12549" max="12549" width="5" style="37" bestFit="1" customWidth="1"/>
    <col min="12550" max="12550" width="13.5" style="37" bestFit="1" customWidth="1"/>
    <col min="12551" max="12551" width="12" style="37" customWidth="1"/>
    <col min="12552" max="12794" width="9" style="37"/>
    <col min="12795" max="12795" width="9.83203125" style="37" bestFit="1" customWidth="1"/>
    <col min="12796" max="12796" width="8.33203125" style="37" bestFit="1" customWidth="1"/>
    <col min="12797" max="12797" width="18.58203125" style="37" customWidth="1"/>
    <col min="12798" max="12798" width="17.08203125" style="37" customWidth="1"/>
    <col min="12799" max="12799" width="14.58203125" style="37" bestFit="1" customWidth="1"/>
    <col min="12800" max="12800" width="9" style="37"/>
    <col min="12801" max="12801" width="3.83203125" style="37" customWidth="1"/>
    <col min="12802" max="12802" width="14.5" style="37" bestFit="1" customWidth="1"/>
    <col min="12803" max="12803" width="7.08203125" style="37" bestFit="1" customWidth="1"/>
    <col min="12804" max="12804" width="8.58203125" style="37" bestFit="1" customWidth="1"/>
    <col min="12805" max="12805" width="5" style="37" bestFit="1" customWidth="1"/>
    <col min="12806" max="12806" width="13.5" style="37" bestFit="1" customWidth="1"/>
    <col min="12807" max="12807" width="12" style="37" customWidth="1"/>
    <col min="12808" max="13050" width="9" style="37"/>
    <col min="13051" max="13051" width="9.83203125" style="37" bestFit="1" customWidth="1"/>
    <col min="13052" max="13052" width="8.33203125" style="37" bestFit="1" customWidth="1"/>
    <col min="13053" max="13053" width="18.58203125" style="37" customWidth="1"/>
    <col min="13054" max="13054" width="17.08203125" style="37" customWidth="1"/>
    <col min="13055" max="13055" width="14.58203125" style="37" bestFit="1" customWidth="1"/>
    <col min="13056" max="13056" width="9" style="37"/>
    <col min="13057" max="13057" width="3.83203125" style="37" customWidth="1"/>
    <col min="13058" max="13058" width="14.5" style="37" bestFit="1" customWidth="1"/>
    <col min="13059" max="13059" width="7.08203125" style="37" bestFit="1" customWidth="1"/>
    <col min="13060" max="13060" width="8.58203125" style="37" bestFit="1" customWidth="1"/>
    <col min="13061" max="13061" width="5" style="37" bestFit="1" customWidth="1"/>
    <col min="13062" max="13062" width="13.5" style="37" bestFit="1" customWidth="1"/>
    <col min="13063" max="13063" width="12" style="37" customWidth="1"/>
    <col min="13064" max="13306" width="9" style="37"/>
    <col min="13307" max="13307" width="9.83203125" style="37" bestFit="1" customWidth="1"/>
    <col min="13308" max="13308" width="8.33203125" style="37" bestFit="1" customWidth="1"/>
    <col min="13309" max="13309" width="18.58203125" style="37" customWidth="1"/>
    <col min="13310" max="13310" width="17.08203125" style="37" customWidth="1"/>
    <col min="13311" max="13311" width="14.58203125" style="37" bestFit="1" customWidth="1"/>
    <col min="13312" max="13312" width="9" style="37"/>
    <col min="13313" max="13313" width="3.83203125" style="37" customWidth="1"/>
    <col min="13314" max="13314" width="14.5" style="37" bestFit="1" customWidth="1"/>
    <col min="13315" max="13315" width="7.08203125" style="37" bestFit="1" customWidth="1"/>
    <col min="13316" max="13316" width="8.58203125" style="37" bestFit="1" customWidth="1"/>
    <col min="13317" max="13317" width="5" style="37" bestFit="1" customWidth="1"/>
    <col min="13318" max="13318" width="13.5" style="37" bestFit="1" customWidth="1"/>
    <col min="13319" max="13319" width="12" style="37" customWidth="1"/>
    <col min="13320" max="13562" width="9" style="37"/>
    <col min="13563" max="13563" width="9.83203125" style="37" bestFit="1" customWidth="1"/>
    <col min="13564" max="13564" width="8.33203125" style="37" bestFit="1" customWidth="1"/>
    <col min="13565" max="13565" width="18.58203125" style="37" customWidth="1"/>
    <col min="13566" max="13566" width="17.08203125" style="37" customWidth="1"/>
    <col min="13567" max="13567" width="14.58203125" style="37" bestFit="1" customWidth="1"/>
    <col min="13568" max="13568" width="9" style="37"/>
    <col min="13569" max="13569" width="3.83203125" style="37" customWidth="1"/>
    <col min="13570" max="13570" width="14.5" style="37" bestFit="1" customWidth="1"/>
    <col min="13571" max="13571" width="7.08203125" style="37" bestFit="1" customWidth="1"/>
    <col min="13572" max="13572" width="8.58203125" style="37" bestFit="1" customWidth="1"/>
    <col min="13573" max="13573" width="5" style="37" bestFit="1" customWidth="1"/>
    <col min="13574" max="13574" width="13.5" style="37" bestFit="1" customWidth="1"/>
    <col min="13575" max="13575" width="12" style="37" customWidth="1"/>
    <col min="13576" max="13818" width="9" style="37"/>
    <col min="13819" max="13819" width="9.83203125" style="37" bestFit="1" customWidth="1"/>
    <col min="13820" max="13820" width="8.33203125" style="37" bestFit="1" customWidth="1"/>
    <col min="13821" max="13821" width="18.58203125" style="37" customWidth="1"/>
    <col min="13822" max="13822" width="17.08203125" style="37" customWidth="1"/>
    <col min="13823" max="13823" width="14.58203125" style="37" bestFit="1" customWidth="1"/>
    <col min="13824" max="13824" width="9" style="37"/>
    <col min="13825" max="13825" width="3.83203125" style="37" customWidth="1"/>
    <col min="13826" max="13826" width="14.5" style="37" bestFit="1" customWidth="1"/>
    <col min="13827" max="13827" width="7.08203125" style="37" bestFit="1" customWidth="1"/>
    <col min="13828" max="13828" width="8.58203125" style="37" bestFit="1" customWidth="1"/>
    <col min="13829" max="13829" width="5" style="37" bestFit="1" customWidth="1"/>
    <col min="13830" max="13830" width="13.5" style="37" bestFit="1" customWidth="1"/>
    <col min="13831" max="13831" width="12" style="37" customWidth="1"/>
    <col min="13832" max="14074" width="9" style="37"/>
    <col min="14075" max="14075" width="9.83203125" style="37" bestFit="1" customWidth="1"/>
    <col min="14076" max="14076" width="8.33203125" style="37" bestFit="1" customWidth="1"/>
    <col min="14077" max="14077" width="18.58203125" style="37" customWidth="1"/>
    <col min="14078" max="14078" width="17.08203125" style="37" customWidth="1"/>
    <col min="14079" max="14079" width="14.58203125" style="37" bestFit="1" customWidth="1"/>
    <col min="14080" max="14080" width="9" style="37"/>
    <col min="14081" max="14081" width="3.83203125" style="37" customWidth="1"/>
    <col min="14082" max="14082" width="14.5" style="37" bestFit="1" customWidth="1"/>
    <col min="14083" max="14083" width="7.08203125" style="37" bestFit="1" customWidth="1"/>
    <col min="14084" max="14084" width="8.58203125" style="37" bestFit="1" customWidth="1"/>
    <col min="14085" max="14085" width="5" style="37" bestFit="1" customWidth="1"/>
    <col min="14086" max="14086" width="13.5" style="37" bestFit="1" customWidth="1"/>
    <col min="14087" max="14087" width="12" style="37" customWidth="1"/>
    <col min="14088" max="14330" width="9" style="37"/>
    <col min="14331" max="14331" width="9.83203125" style="37" bestFit="1" customWidth="1"/>
    <col min="14332" max="14332" width="8.33203125" style="37" bestFit="1" customWidth="1"/>
    <col min="14333" max="14333" width="18.58203125" style="37" customWidth="1"/>
    <col min="14334" max="14334" width="17.08203125" style="37" customWidth="1"/>
    <col min="14335" max="14335" width="14.58203125" style="37" bestFit="1" customWidth="1"/>
    <col min="14336" max="14336" width="9" style="37"/>
    <col min="14337" max="14337" width="3.83203125" style="37" customWidth="1"/>
    <col min="14338" max="14338" width="14.5" style="37" bestFit="1" customWidth="1"/>
    <col min="14339" max="14339" width="7.08203125" style="37" bestFit="1" customWidth="1"/>
    <col min="14340" max="14340" width="8.58203125" style="37" bestFit="1" customWidth="1"/>
    <col min="14341" max="14341" width="5" style="37" bestFit="1" customWidth="1"/>
    <col min="14342" max="14342" width="13.5" style="37" bestFit="1" customWidth="1"/>
    <col min="14343" max="14343" width="12" style="37" customWidth="1"/>
    <col min="14344" max="14586" width="9" style="37"/>
    <col min="14587" max="14587" width="9.83203125" style="37" bestFit="1" customWidth="1"/>
    <col min="14588" max="14588" width="8.33203125" style="37" bestFit="1" customWidth="1"/>
    <col min="14589" max="14589" width="18.58203125" style="37" customWidth="1"/>
    <col min="14590" max="14590" width="17.08203125" style="37" customWidth="1"/>
    <col min="14591" max="14591" width="14.58203125" style="37" bestFit="1" customWidth="1"/>
    <col min="14592" max="14592" width="9" style="37"/>
    <col min="14593" max="14593" width="3.83203125" style="37" customWidth="1"/>
    <col min="14594" max="14594" width="14.5" style="37" bestFit="1" customWidth="1"/>
    <col min="14595" max="14595" width="7.08203125" style="37" bestFit="1" customWidth="1"/>
    <col min="14596" max="14596" width="8.58203125" style="37" bestFit="1" customWidth="1"/>
    <col min="14597" max="14597" width="5" style="37" bestFit="1" customWidth="1"/>
    <col min="14598" max="14598" width="13.5" style="37" bestFit="1" customWidth="1"/>
    <col min="14599" max="14599" width="12" style="37" customWidth="1"/>
    <col min="14600" max="14842" width="9" style="37"/>
    <col min="14843" max="14843" width="9.83203125" style="37" bestFit="1" customWidth="1"/>
    <col min="14844" max="14844" width="8.33203125" style="37" bestFit="1" customWidth="1"/>
    <col min="14845" max="14845" width="18.58203125" style="37" customWidth="1"/>
    <col min="14846" max="14846" width="17.08203125" style="37" customWidth="1"/>
    <col min="14847" max="14847" width="14.58203125" style="37" bestFit="1" customWidth="1"/>
    <col min="14848" max="14848" width="9" style="37"/>
    <col min="14849" max="14849" width="3.83203125" style="37" customWidth="1"/>
    <col min="14850" max="14850" width="14.5" style="37" bestFit="1" customWidth="1"/>
    <col min="14851" max="14851" width="7.08203125" style="37" bestFit="1" customWidth="1"/>
    <col min="14852" max="14852" width="8.58203125" style="37" bestFit="1" customWidth="1"/>
    <col min="14853" max="14853" width="5" style="37" bestFit="1" customWidth="1"/>
    <col min="14854" max="14854" width="13.5" style="37" bestFit="1" customWidth="1"/>
    <col min="14855" max="14855" width="12" style="37" customWidth="1"/>
    <col min="14856" max="15098" width="9" style="37"/>
    <col min="15099" max="15099" width="9.83203125" style="37" bestFit="1" customWidth="1"/>
    <col min="15100" max="15100" width="8.33203125" style="37" bestFit="1" customWidth="1"/>
    <col min="15101" max="15101" width="18.58203125" style="37" customWidth="1"/>
    <col min="15102" max="15102" width="17.08203125" style="37" customWidth="1"/>
    <col min="15103" max="15103" width="14.58203125" style="37" bestFit="1" customWidth="1"/>
    <col min="15104" max="15104" width="9" style="37"/>
    <col min="15105" max="15105" width="3.83203125" style="37" customWidth="1"/>
    <col min="15106" max="15106" width="14.5" style="37" bestFit="1" customWidth="1"/>
    <col min="15107" max="15107" width="7.08203125" style="37" bestFit="1" customWidth="1"/>
    <col min="15108" max="15108" width="8.58203125" style="37" bestFit="1" customWidth="1"/>
    <col min="15109" max="15109" width="5" style="37" bestFit="1" customWidth="1"/>
    <col min="15110" max="15110" width="13.5" style="37" bestFit="1" customWidth="1"/>
    <col min="15111" max="15111" width="12" style="37" customWidth="1"/>
    <col min="15112" max="15354" width="9" style="37"/>
    <col min="15355" max="15355" width="9.83203125" style="37" bestFit="1" customWidth="1"/>
    <col min="15356" max="15356" width="8.33203125" style="37" bestFit="1" customWidth="1"/>
    <col min="15357" max="15357" width="18.58203125" style="37" customWidth="1"/>
    <col min="15358" max="15358" width="17.08203125" style="37" customWidth="1"/>
    <col min="15359" max="15359" width="14.58203125" style="37" bestFit="1" customWidth="1"/>
    <col min="15360" max="15360" width="9" style="37"/>
    <col min="15361" max="15361" width="3.83203125" style="37" customWidth="1"/>
    <col min="15362" max="15362" width="14.5" style="37" bestFit="1" customWidth="1"/>
    <col min="15363" max="15363" width="7.08203125" style="37" bestFit="1" customWidth="1"/>
    <col min="15364" max="15364" width="8.58203125" style="37" bestFit="1" customWidth="1"/>
    <col min="15365" max="15365" width="5" style="37" bestFit="1" customWidth="1"/>
    <col min="15366" max="15366" width="13.5" style="37" bestFit="1" customWidth="1"/>
    <col min="15367" max="15367" width="12" style="37" customWidth="1"/>
    <col min="15368" max="15610" width="9" style="37"/>
    <col min="15611" max="15611" width="9.83203125" style="37" bestFit="1" customWidth="1"/>
    <col min="15612" max="15612" width="8.33203125" style="37" bestFit="1" customWidth="1"/>
    <col min="15613" max="15613" width="18.58203125" style="37" customWidth="1"/>
    <col min="15614" max="15614" width="17.08203125" style="37" customWidth="1"/>
    <col min="15615" max="15615" width="14.58203125" style="37" bestFit="1" customWidth="1"/>
    <col min="15616" max="15616" width="9" style="37"/>
    <col min="15617" max="15617" width="3.83203125" style="37" customWidth="1"/>
    <col min="15618" max="15618" width="14.5" style="37" bestFit="1" customWidth="1"/>
    <col min="15619" max="15619" width="7.08203125" style="37" bestFit="1" customWidth="1"/>
    <col min="15620" max="15620" width="8.58203125" style="37" bestFit="1" customWidth="1"/>
    <col min="15621" max="15621" width="5" style="37" bestFit="1" customWidth="1"/>
    <col min="15622" max="15622" width="13.5" style="37" bestFit="1" customWidth="1"/>
    <col min="15623" max="15623" width="12" style="37" customWidth="1"/>
    <col min="15624" max="15866" width="9" style="37"/>
    <col min="15867" max="15867" width="9.83203125" style="37" bestFit="1" customWidth="1"/>
    <col min="15868" max="15868" width="8.33203125" style="37" bestFit="1" customWidth="1"/>
    <col min="15869" max="15869" width="18.58203125" style="37" customWidth="1"/>
    <col min="15870" max="15870" width="17.08203125" style="37" customWidth="1"/>
    <col min="15871" max="15871" width="14.58203125" style="37" bestFit="1" customWidth="1"/>
    <col min="15872" max="15872" width="9" style="37"/>
    <col min="15873" max="15873" width="3.83203125" style="37" customWidth="1"/>
    <col min="15874" max="15874" width="14.5" style="37" bestFit="1" customWidth="1"/>
    <col min="15875" max="15875" width="7.08203125" style="37" bestFit="1" customWidth="1"/>
    <col min="15876" max="15876" width="8.58203125" style="37" bestFit="1" customWidth="1"/>
    <col min="15877" max="15877" width="5" style="37" bestFit="1" customWidth="1"/>
    <col min="15878" max="15878" width="13.5" style="37" bestFit="1" customWidth="1"/>
    <col min="15879" max="15879" width="12" style="37" customWidth="1"/>
    <col min="15880" max="16122" width="9" style="37"/>
    <col min="16123" max="16123" width="9.83203125" style="37" bestFit="1" customWidth="1"/>
    <col min="16124" max="16124" width="8.33203125" style="37" bestFit="1" customWidth="1"/>
    <col min="16125" max="16125" width="18.58203125" style="37" customWidth="1"/>
    <col min="16126" max="16126" width="17.08203125" style="37" customWidth="1"/>
    <col min="16127" max="16127" width="14.58203125" style="37" bestFit="1" customWidth="1"/>
    <col min="16128" max="16128" width="9" style="37"/>
    <col min="16129" max="16129" width="3.83203125" style="37" customWidth="1"/>
    <col min="16130" max="16130" width="14.5" style="37" bestFit="1" customWidth="1"/>
    <col min="16131" max="16131" width="7.08203125" style="37" bestFit="1" customWidth="1"/>
    <col min="16132" max="16132" width="8.58203125" style="37" bestFit="1" customWidth="1"/>
    <col min="16133" max="16133" width="5" style="37" bestFit="1" customWidth="1"/>
    <col min="16134" max="16134" width="13.5" style="37" bestFit="1" customWidth="1"/>
    <col min="16135" max="16135" width="12" style="37" customWidth="1"/>
    <col min="16136" max="16376" width="9" style="37"/>
    <col min="16377" max="16384" width="9" style="37" customWidth="1"/>
  </cols>
  <sheetData>
    <row r="10" spans="1:6" x14ac:dyDescent="0.3">
      <c r="A10" s="171" t="s">
        <v>93</v>
      </c>
      <c r="B10" s="171"/>
      <c r="C10" s="171"/>
      <c r="D10" s="171"/>
      <c r="E10" s="171"/>
      <c r="F10" s="171"/>
    </row>
    <row r="11" spans="1:6" x14ac:dyDescent="0.3">
      <c r="A11" s="171" t="s">
        <v>154</v>
      </c>
      <c r="B11" s="171"/>
      <c r="C11" s="171"/>
      <c r="D11" s="171"/>
      <c r="E11" s="171"/>
      <c r="F11" s="171"/>
    </row>
    <row r="13" spans="1:6" hidden="1" x14ac:dyDescent="0.3"/>
    <row r="14" spans="1:6" hidden="1" x14ac:dyDescent="0.3"/>
    <row r="15" spans="1:6" hidden="1" x14ac:dyDescent="0.3"/>
    <row r="16" spans="1:6" hidden="1" x14ac:dyDescent="0.3"/>
    <row r="17" spans="1:11" x14ac:dyDescent="0.3">
      <c r="C17" s="138"/>
      <c r="H17" s="101"/>
    </row>
    <row r="18" spans="1:11" ht="15" customHeight="1" x14ac:dyDescent="0.3">
      <c r="A18" s="40" t="s">
        <v>7</v>
      </c>
      <c r="B18" s="43" t="s">
        <v>66</v>
      </c>
      <c r="C18" s="40" t="s">
        <v>61</v>
      </c>
      <c r="D18" s="40" t="s">
        <v>58</v>
      </c>
      <c r="E18" s="40" t="s">
        <v>59</v>
      </c>
      <c r="F18" s="40" t="s">
        <v>60</v>
      </c>
      <c r="K18" s="39" t="s">
        <v>170</v>
      </c>
    </row>
    <row r="19" spans="1:11" x14ac:dyDescent="0.3">
      <c r="A19" s="40" t="s">
        <v>11</v>
      </c>
      <c r="B19" s="43" t="s">
        <v>65</v>
      </c>
      <c r="C19" s="40"/>
      <c r="D19" s="46"/>
      <c r="E19" s="40"/>
      <c r="F19" s="40"/>
      <c r="H19" s="100"/>
    </row>
    <row r="20" spans="1:11" ht="89.5" customHeight="1" x14ac:dyDescent="0.3">
      <c r="A20" s="46">
        <v>1</v>
      </c>
      <c r="B20" s="48" t="s">
        <v>0</v>
      </c>
      <c r="C20" s="167" t="s">
        <v>186</v>
      </c>
      <c r="D20" s="167" t="str">
        <f>C20</f>
        <v>Phường Bình Dương, thành phố Hồ Chí Minh</v>
      </c>
      <c r="E20" s="167" t="str">
        <f t="shared" ref="E20:F20" si="0">D20</f>
        <v>Phường Bình Dương, thành phố Hồ Chí Minh</v>
      </c>
      <c r="F20" s="167" t="str">
        <f t="shared" si="0"/>
        <v>Phường Bình Dương, thành phố Hồ Chí Minh</v>
      </c>
      <c r="G20" s="67" t="s">
        <v>138</v>
      </c>
      <c r="H20" s="39"/>
    </row>
    <row r="21" spans="1:11" s="92" customFormat="1" ht="54" customHeight="1" x14ac:dyDescent="0.3">
      <c r="A21" s="150">
        <v>2</v>
      </c>
      <c r="B21" s="48" t="s">
        <v>4</v>
      </c>
      <c r="C21" s="151"/>
      <c r="D21" s="39" t="s">
        <v>193</v>
      </c>
      <c r="E21" s="39" t="s">
        <v>199</v>
      </c>
      <c r="F21" s="39" t="s">
        <v>203</v>
      </c>
      <c r="G21" s="92" t="s">
        <v>151</v>
      </c>
      <c r="H21" s="130"/>
    </row>
    <row r="22" spans="1:11" s="92" customFormat="1" ht="54" customHeight="1" x14ac:dyDescent="0.3">
      <c r="A22" s="172" t="s">
        <v>55</v>
      </c>
      <c r="B22" s="173" t="s">
        <v>5</v>
      </c>
      <c r="C22" s="174"/>
      <c r="D22" s="169" t="s">
        <v>194</v>
      </c>
      <c r="E22" s="169" t="s">
        <v>200</v>
      </c>
      <c r="F22" s="169" t="s">
        <v>204</v>
      </c>
      <c r="H22" s="130"/>
    </row>
    <row r="23" spans="1:11" ht="31.5" customHeight="1" x14ac:dyDescent="0.3">
      <c r="A23" s="172"/>
      <c r="B23" s="173"/>
      <c r="C23" s="174"/>
      <c r="D23" s="167" t="s">
        <v>195</v>
      </c>
      <c r="E23" s="167" t="s">
        <v>201</v>
      </c>
      <c r="F23" s="167" t="s">
        <v>201</v>
      </c>
      <c r="G23" s="37" t="s">
        <v>152</v>
      </c>
      <c r="H23" s="39"/>
    </row>
    <row r="24" spans="1:11" ht="31.5" customHeight="1" x14ac:dyDescent="0.3">
      <c r="A24" s="46">
        <v>3</v>
      </c>
      <c r="B24" s="48" t="s">
        <v>50</v>
      </c>
      <c r="C24" s="46"/>
      <c r="D24" s="152" t="s">
        <v>101</v>
      </c>
      <c r="E24" s="152" t="s">
        <v>101</v>
      </c>
      <c r="F24" s="152" t="s">
        <v>101</v>
      </c>
      <c r="G24" s="37" t="s">
        <v>153</v>
      </c>
      <c r="H24" s="39"/>
    </row>
    <row r="25" spans="1:11" ht="28" x14ac:dyDescent="0.35">
      <c r="A25" s="46">
        <v>4</v>
      </c>
      <c r="B25" s="48" t="s">
        <v>98</v>
      </c>
      <c r="C25" s="46"/>
      <c r="D25" s="44" t="s">
        <v>196</v>
      </c>
      <c r="E25" s="44" t="str">
        <f>D25</f>
        <v>Tháng 5/2026</v>
      </c>
      <c r="F25" s="44" t="str">
        <f>E25</f>
        <v>Tháng 5/2026</v>
      </c>
      <c r="I25"/>
    </row>
    <row r="26" spans="1:11" ht="28" x14ac:dyDescent="0.3">
      <c r="A26" s="46">
        <v>5</v>
      </c>
      <c r="B26" s="48" t="s">
        <v>51</v>
      </c>
      <c r="C26" s="44" t="s">
        <v>52</v>
      </c>
      <c r="D26" s="44" t="s">
        <v>52</v>
      </c>
      <c r="E26" s="44" t="s">
        <v>52</v>
      </c>
      <c r="F26" s="44" t="s">
        <v>52</v>
      </c>
      <c r="G26" s="132"/>
    </row>
    <row r="27" spans="1:11" ht="28" x14ac:dyDescent="0.3">
      <c r="A27" s="46">
        <v>6</v>
      </c>
      <c r="B27" s="48" t="s">
        <v>6</v>
      </c>
      <c r="C27" s="153" t="s">
        <v>64</v>
      </c>
      <c r="D27" s="153" t="s">
        <v>64</v>
      </c>
      <c r="E27" s="153" t="s">
        <v>64</v>
      </c>
      <c r="F27" s="153" t="s">
        <v>64</v>
      </c>
    </row>
    <row r="28" spans="1:11" ht="56" customHeight="1" x14ac:dyDescent="0.3">
      <c r="A28" s="46">
        <v>7</v>
      </c>
      <c r="B28" s="48" t="s">
        <v>62</v>
      </c>
      <c r="C28" s="167" t="s">
        <v>187</v>
      </c>
      <c r="D28" s="167" t="s">
        <v>187</v>
      </c>
      <c r="E28" s="167" t="s">
        <v>187</v>
      </c>
      <c r="F28" s="167" t="s">
        <v>187</v>
      </c>
    </row>
    <row r="29" spans="1:11" ht="40.5" customHeight="1" x14ac:dyDescent="0.3">
      <c r="A29" s="46">
        <v>8</v>
      </c>
      <c r="B29" s="48" t="s">
        <v>116</v>
      </c>
      <c r="C29" s="46" t="s">
        <v>188</v>
      </c>
      <c r="D29" s="46" t="s">
        <v>188</v>
      </c>
      <c r="E29" s="46" t="s">
        <v>188</v>
      </c>
      <c r="F29" s="46" t="s">
        <v>188</v>
      </c>
    </row>
    <row r="30" spans="1:11" ht="65.5" customHeight="1" x14ac:dyDescent="0.35">
      <c r="A30" s="46">
        <v>9</v>
      </c>
      <c r="B30" s="48" t="s">
        <v>121</v>
      </c>
      <c r="C30" s="168" t="s">
        <v>189</v>
      </c>
      <c r="D30" s="168" t="s">
        <v>189</v>
      </c>
      <c r="E30" s="168" t="s">
        <v>189</v>
      </c>
      <c r="F30" s="168" t="s">
        <v>189</v>
      </c>
      <c r="G30"/>
      <c r="H30"/>
    </row>
    <row r="31" spans="1:11" ht="29.5" hidden="1" customHeight="1" x14ac:dyDescent="0.3">
      <c r="A31" s="150" t="s">
        <v>55</v>
      </c>
      <c r="B31" s="48" t="s">
        <v>114</v>
      </c>
      <c r="C31" s="154" t="s">
        <v>161</v>
      </c>
      <c r="D31" s="154" t="s">
        <v>162</v>
      </c>
      <c r="E31" s="154" t="s">
        <v>162</v>
      </c>
      <c r="F31" s="154"/>
    </row>
    <row r="32" spans="1:11" ht="28" hidden="1" x14ac:dyDescent="0.3">
      <c r="A32" s="150" t="s">
        <v>55</v>
      </c>
      <c r="B32" s="48" t="s">
        <v>115</v>
      </c>
      <c r="C32" s="154">
        <v>145113000</v>
      </c>
      <c r="D32" s="154">
        <v>110215000</v>
      </c>
      <c r="E32" s="154">
        <v>110215000</v>
      </c>
      <c r="F32" s="154"/>
    </row>
    <row r="33" spans="1:18" ht="15.5" x14ac:dyDescent="0.35">
      <c r="A33" s="46">
        <v>10</v>
      </c>
      <c r="B33" s="48" t="s">
        <v>63</v>
      </c>
      <c r="C33" s="155" t="s">
        <v>190</v>
      </c>
      <c r="D33" s="155" t="s">
        <v>197</v>
      </c>
      <c r="E33" s="155" t="s">
        <v>197</v>
      </c>
      <c r="F33" s="155" t="s">
        <v>197</v>
      </c>
      <c r="R33"/>
    </row>
    <row r="34" spans="1:18" ht="30" customHeight="1" x14ac:dyDescent="0.3">
      <c r="A34" s="170">
        <v>11</v>
      </c>
      <c r="B34" s="48" t="s">
        <v>174</v>
      </c>
      <c r="C34" s="46">
        <v>30065</v>
      </c>
      <c r="D34" s="46">
        <v>40000</v>
      </c>
      <c r="E34" s="46">
        <v>20000</v>
      </c>
      <c r="F34" s="46">
        <v>6000</v>
      </c>
      <c r="G34" s="37">
        <v>41</v>
      </c>
    </row>
    <row r="35" spans="1:18" ht="46.5" hidden="1" customHeight="1" x14ac:dyDescent="0.3">
      <c r="A35" s="170"/>
      <c r="B35" s="48" t="s">
        <v>160</v>
      </c>
      <c r="C35" s="156">
        <v>21.8</v>
      </c>
      <c r="D35" s="157">
        <v>0</v>
      </c>
      <c r="E35" s="157">
        <f>D35</f>
        <v>0</v>
      </c>
      <c r="F35" s="157">
        <f>E35</f>
        <v>0</v>
      </c>
    </row>
    <row r="36" spans="1:18" ht="30" hidden="1" customHeight="1" x14ac:dyDescent="0.3">
      <c r="A36" s="170"/>
      <c r="B36" s="48" t="s">
        <v>183</v>
      </c>
      <c r="C36" s="156">
        <f>C34-C35</f>
        <v>30043.200000000001</v>
      </c>
      <c r="D36" s="157">
        <f>D34-D35</f>
        <v>40000</v>
      </c>
      <c r="E36" s="157">
        <f t="shared" ref="E36:F36" si="1">E34-E35</f>
        <v>20000</v>
      </c>
      <c r="F36" s="157">
        <f t="shared" si="1"/>
        <v>6000</v>
      </c>
      <c r="I36" s="37">
        <f>4.76+3.24</f>
        <v>8</v>
      </c>
    </row>
    <row r="37" spans="1:18" ht="30" hidden="1" customHeight="1" x14ac:dyDescent="0.3">
      <c r="A37" s="170"/>
      <c r="B37" s="48" t="s">
        <v>155</v>
      </c>
      <c r="C37" s="158">
        <f>C35/C34</f>
        <v>7.2509562614335606E-4</v>
      </c>
      <c r="D37" s="158">
        <f t="shared" ref="D37:F37" si="2">D35/D34</f>
        <v>0</v>
      </c>
      <c r="E37" s="158">
        <f t="shared" si="2"/>
        <v>0</v>
      </c>
      <c r="F37" s="158">
        <f t="shared" si="2"/>
        <v>0</v>
      </c>
    </row>
    <row r="38" spans="1:18" ht="21" customHeight="1" x14ac:dyDescent="0.3">
      <c r="A38" s="229">
        <v>12</v>
      </c>
      <c r="B38" s="48" t="s">
        <v>67</v>
      </c>
      <c r="C38" s="167">
        <v>143.18</v>
      </c>
      <c r="D38" s="167">
        <v>190.38</v>
      </c>
      <c r="E38" s="167">
        <v>92.2</v>
      </c>
      <c r="F38" s="167">
        <v>27</v>
      </c>
      <c r="G38" s="37">
        <f>D38/D34</f>
        <v>4.7594999999999998E-3</v>
      </c>
      <c r="H38" s="37">
        <f>E38/E34</f>
        <v>4.6100000000000004E-3</v>
      </c>
      <c r="I38" s="37">
        <f>F38/F34</f>
        <v>4.4999999999999997E-3</v>
      </c>
    </row>
    <row r="39" spans="1:18" ht="33" customHeight="1" x14ac:dyDescent="0.3">
      <c r="A39" s="230"/>
      <c r="B39" s="48" t="s">
        <v>172</v>
      </c>
      <c r="C39" s="231">
        <f>C38/C34</f>
        <v>4.7623482454681523E-3</v>
      </c>
      <c r="D39" s="231">
        <f t="shared" ref="D39:F39" si="3">D38/D34</f>
        <v>4.7594999999999998E-3</v>
      </c>
      <c r="E39" s="231">
        <f t="shared" si="3"/>
        <v>4.6100000000000004E-3</v>
      </c>
      <c r="F39" s="231">
        <f t="shared" si="3"/>
        <v>4.4999999999999997E-3</v>
      </c>
    </row>
    <row r="40" spans="1:18" ht="54" customHeight="1" x14ac:dyDescent="0.3">
      <c r="A40" s="46">
        <v>13</v>
      </c>
      <c r="B40" s="48" t="s">
        <v>118</v>
      </c>
      <c r="C40" s="46" t="s">
        <v>184</v>
      </c>
      <c r="D40" s="46" t="s">
        <v>198</v>
      </c>
      <c r="E40" s="46" t="s">
        <v>184</v>
      </c>
      <c r="F40" s="46" t="s">
        <v>176</v>
      </c>
    </row>
    <row r="41" spans="1:18" ht="26.15" customHeight="1" x14ac:dyDescent="0.3">
      <c r="A41" s="46">
        <v>14</v>
      </c>
      <c r="B41" s="48" t="s">
        <v>53</v>
      </c>
      <c r="C41" s="46" t="s">
        <v>191</v>
      </c>
      <c r="D41" s="46" t="s">
        <v>191</v>
      </c>
      <c r="E41" s="46" t="str">
        <f t="shared" ref="E41" si="4">D41</f>
        <v>Vuông vức</v>
      </c>
      <c r="F41" s="46" t="s">
        <v>191</v>
      </c>
      <c r="G41" s="36"/>
    </row>
    <row r="42" spans="1:18" ht="36.5" hidden="1" customHeight="1" x14ac:dyDescent="0.3">
      <c r="A42" s="46">
        <v>15</v>
      </c>
      <c r="B42" s="48" t="s">
        <v>181</v>
      </c>
      <c r="C42" s="46" t="s">
        <v>182</v>
      </c>
      <c r="D42" s="46" t="str">
        <f>C42</f>
        <v>View khu dân cư</v>
      </c>
      <c r="E42" s="46" t="str">
        <f t="shared" ref="E42" si="5">D42</f>
        <v>View khu dân cư</v>
      </c>
      <c r="F42" s="46" t="s">
        <v>182</v>
      </c>
      <c r="G42" s="36"/>
    </row>
    <row r="43" spans="1:18" ht="42.5" hidden="1" customHeight="1" x14ac:dyDescent="0.3">
      <c r="A43" s="46">
        <v>16</v>
      </c>
      <c r="B43" s="48" t="s">
        <v>180</v>
      </c>
      <c r="C43" s="46" t="s">
        <v>173</v>
      </c>
      <c r="D43" s="46" t="s">
        <v>173</v>
      </c>
      <c r="E43" s="46" t="s">
        <v>173</v>
      </c>
      <c r="F43" s="46" t="s">
        <v>173</v>
      </c>
    </row>
    <row r="44" spans="1:18" ht="79" customHeight="1" x14ac:dyDescent="0.3">
      <c r="A44" s="46">
        <v>15</v>
      </c>
      <c r="B44" s="48" t="s">
        <v>119</v>
      </c>
      <c r="C44" s="46" t="s">
        <v>192</v>
      </c>
      <c r="D44" s="46" t="s">
        <v>192</v>
      </c>
      <c r="E44" s="46" t="s">
        <v>192</v>
      </c>
      <c r="F44" s="46" t="s">
        <v>192</v>
      </c>
    </row>
    <row r="45" spans="1:18" ht="30" hidden="1" customHeight="1" x14ac:dyDescent="0.3">
      <c r="A45" s="46">
        <v>18</v>
      </c>
      <c r="B45" s="48" t="s">
        <v>117</v>
      </c>
      <c r="C45" s="46" t="s">
        <v>122</v>
      </c>
      <c r="D45" s="46" t="s">
        <v>122</v>
      </c>
      <c r="E45" s="46" t="s">
        <v>122</v>
      </c>
      <c r="F45" s="46" t="s">
        <v>122</v>
      </c>
    </row>
    <row r="46" spans="1:18" x14ac:dyDescent="0.3">
      <c r="A46" s="46">
        <v>16</v>
      </c>
      <c r="B46" s="48" t="s">
        <v>68</v>
      </c>
      <c r="C46" s="44"/>
      <c r="D46" s="44" t="s">
        <v>179</v>
      </c>
      <c r="E46" s="44" t="s">
        <v>202</v>
      </c>
      <c r="F46" s="44" t="s">
        <v>205</v>
      </c>
    </row>
    <row r="47" spans="1:18" x14ac:dyDescent="0.3">
      <c r="A47" s="150" t="s">
        <v>55</v>
      </c>
      <c r="B47" s="48" t="s">
        <v>70</v>
      </c>
      <c r="C47" s="159"/>
      <c r="D47" s="159">
        <v>0</v>
      </c>
      <c r="E47" s="159">
        <v>1</v>
      </c>
      <c r="F47" s="159">
        <v>0</v>
      </c>
    </row>
    <row r="48" spans="1:18" ht="28" x14ac:dyDescent="0.3">
      <c r="A48" s="150" t="s">
        <v>55</v>
      </c>
      <c r="B48" s="48" t="s">
        <v>102</v>
      </c>
      <c r="C48" s="160"/>
      <c r="D48" s="160">
        <v>0</v>
      </c>
      <c r="E48" s="160">
        <v>10000</v>
      </c>
      <c r="F48" s="160">
        <v>0</v>
      </c>
    </row>
    <row r="49" spans="1:9" hidden="1" x14ac:dyDescent="0.3">
      <c r="A49" s="150" t="s">
        <v>55</v>
      </c>
      <c r="B49" s="48" t="s">
        <v>69</v>
      </c>
      <c r="C49" s="161"/>
      <c r="D49" s="46"/>
      <c r="E49" s="46"/>
      <c r="F49" s="46"/>
    </row>
    <row r="50" spans="1:9" ht="15.5" x14ac:dyDescent="0.35">
      <c r="A50" s="46">
        <v>17</v>
      </c>
      <c r="B50" s="48" t="s">
        <v>72</v>
      </c>
      <c r="C50" s="44"/>
      <c r="D50" s="162">
        <f>26355*260*D34</f>
        <v>274092000000</v>
      </c>
      <c r="E50" s="162">
        <v>160000000000</v>
      </c>
      <c r="F50" s="162">
        <v>60000000000</v>
      </c>
      <c r="G50"/>
      <c r="H50"/>
      <c r="I50"/>
    </row>
    <row r="51" spans="1:9" ht="28" x14ac:dyDescent="0.35">
      <c r="A51" s="46">
        <v>18</v>
      </c>
      <c r="B51" s="48" t="s">
        <v>71</v>
      </c>
      <c r="C51" s="44"/>
      <c r="D51" s="163">
        <f>D50*0.9</f>
        <v>246682800000</v>
      </c>
      <c r="E51" s="163">
        <f>E50*0.9</f>
        <v>144000000000</v>
      </c>
      <c r="F51" s="163">
        <f t="shared" ref="F51" si="6">F50*0.9</f>
        <v>54000000000</v>
      </c>
      <c r="G51"/>
      <c r="H51"/>
      <c r="I51"/>
    </row>
    <row r="52" spans="1:9" ht="15.75" customHeight="1" x14ac:dyDescent="0.3">
      <c r="A52" s="40" t="s">
        <v>13</v>
      </c>
      <c r="B52" s="43" t="s">
        <v>73</v>
      </c>
      <c r="C52" s="44"/>
      <c r="D52" s="44"/>
      <c r="E52" s="44"/>
      <c r="F52" s="44"/>
    </row>
    <row r="53" spans="1:9" ht="40" customHeight="1" x14ac:dyDescent="0.3">
      <c r="A53" s="40">
        <v>1</v>
      </c>
      <c r="B53" s="43" t="s">
        <v>109</v>
      </c>
      <c r="C53" s="44"/>
      <c r="D53" s="44">
        <f>D54*D48*D55</f>
        <v>0</v>
      </c>
      <c r="E53" s="44">
        <f>E54*E55*E48</f>
        <v>29593799999.999996</v>
      </c>
      <c r="F53" s="44">
        <f>'Công trình TSSS3'!M10</f>
        <v>9462182069.4545441</v>
      </c>
    </row>
    <row r="54" spans="1:9" ht="86" customHeight="1" x14ac:dyDescent="0.3">
      <c r="A54" s="150" t="s">
        <v>55</v>
      </c>
      <c r="B54" s="48" t="s">
        <v>165</v>
      </c>
      <c r="C54" s="44"/>
      <c r="D54" s="154">
        <v>0</v>
      </c>
      <c r="E54" s="154">
        <f>3208000*1.025</f>
        <v>3288199.9999999995</v>
      </c>
      <c r="F54" s="154">
        <v>0</v>
      </c>
    </row>
    <row r="55" spans="1:9" x14ac:dyDescent="0.3">
      <c r="A55" s="150" t="s">
        <v>55</v>
      </c>
      <c r="B55" s="164" t="s">
        <v>41</v>
      </c>
      <c r="C55" s="165"/>
      <c r="D55" s="158">
        <v>0</v>
      </c>
      <c r="E55" s="158">
        <v>0.9</v>
      </c>
      <c r="F55" s="158">
        <v>0</v>
      </c>
    </row>
    <row r="56" spans="1:9" ht="21" customHeight="1" x14ac:dyDescent="0.3">
      <c r="A56" s="150" t="s">
        <v>55</v>
      </c>
      <c r="B56" s="43" t="s">
        <v>175</v>
      </c>
      <c r="C56" s="165"/>
      <c r="D56" s="154"/>
      <c r="E56" s="154">
        <v>0</v>
      </c>
      <c r="F56" s="154"/>
    </row>
    <row r="57" spans="1:9" x14ac:dyDescent="0.3">
      <c r="A57" s="40">
        <v>2</v>
      </c>
      <c r="B57" s="43" t="s">
        <v>164</v>
      </c>
      <c r="C57" s="44"/>
      <c r="D57" s="166">
        <f>D51-D53</f>
        <v>246682800000</v>
      </c>
      <c r="E57" s="166">
        <f>E51-E53-E56</f>
        <v>114406200000</v>
      </c>
      <c r="F57" s="166">
        <f>F51-F53-F56</f>
        <v>44537817930.545456</v>
      </c>
    </row>
    <row r="58" spans="1:9" ht="28" x14ac:dyDescent="0.3">
      <c r="A58" s="40">
        <v>3</v>
      </c>
      <c r="B58" s="43" t="s">
        <v>103</v>
      </c>
      <c r="C58" s="46"/>
      <c r="D58" s="154">
        <f>D57/D34</f>
        <v>6167070</v>
      </c>
      <c r="E58" s="154">
        <f>E57/E34</f>
        <v>5720310</v>
      </c>
      <c r="F58" s="154">
        <f>F57/F34</f>
        <v>7422969.6550909095</v>
      </c>
      <c r="G58" s="78"/>
    </row>
    <row r="59" spans="1:9" x14ac:dyDescent="0.3">
      <c r="A59" s="40" t="s">
        <v>14</v>
      </c>
      <c r="B59" s="43" t="s">
        <v>99</v>
      </c>
      <c r="C59" s="44"/>
      <c r="D59" s="44"/>
      <c r="E59" s="44"/>
      <c r="F59" s="44"/>
    </row>
    <row r="60" spans="1:9" hidden="1" x14ac:dyDescent="0.3">
      <c r="A60" s="46">
        <v>1</v>
      </c>
      <c r="B60" s="48" t="str">
        <f>'BĐC '!B5</f>
        <v>Tính chất giao dịch</v>
      </c>
      <c r="C60" s="46"/>
      <c r="D60" s="153" t="str">
        <f>IF('BĐC '!$D$6&gt;'BĐC '!E6," Lợi thế hơn", IF('BĐC '!$D$6&lt;'BĐC '!E6, "Kém lợi thế hơn", "Tương đồng"))</f>
        <v>Tương đồng</v>
      </c>
      <c r="E60" s="153" t="str">
        <f>IF('BĐC '!$D$6&gt;'BĐC '!F6," Lợi thế hơn", IF('BĐC '!$D$6&lt;'BĐC '!F6, "Kém lợi thế hơn", "Tương đồng"))</f>
        <v>Tương đồng</v>
      </c>
      <c r="F60" s="153" t="str">
        <f>IF('BĐC '!$D$6&gt;'BĐC '!G6," Lợi thế hơn", IF('BĐC '!$D$6&lt;'BĐC '!G6, "Kém lợi thế hơn", "Tương đồng"))</f>
        <v>Tương đồng</v>
      </c>
    </row>
    <row r="61" spans="1:9" hidden="1" x14ac:dyDescent="0.3">
      <c r="A61" s="46">
        <v>1</v>
      </c>
      <c r="B61" s="48" t="str">
        <f>'BĐC '!B9</f>
        <v>Pháp lý</v>
      </c>
      <c r="C61" s="46"/>
      <c r="D61" s="153" t="str">
        <f>IF('BĐC '!$D$6&gt;'BĐC '!E10," Lợi thế hơn", IF('BĐC '!$D$6&lt;'BĐC '!E10, "Kém lợi thế hơn", "Tương đồng"))</f>
        <v>Tương đồng</v>
      </c>
      <c r="E61" s="153" t="str">
        <f>IF('BĐC '!$D$6&gt;'BĐC '!F10," Lợi thế hơn", IF('BĐC '!$D$6&lt;'BĐC '!F10, "Kém lợi thế hơn", "Tương đồng"))</f>
        <v>Tương đồng</v>
      </c>
      <c r="F61" s="153" t="str">
        <f>IF('BĐC '!$D$6&gt;'BĐC '!G10," Lợi thế hơn", IF('BĐC '!$D$6&lt;'BĐC '!G10, "Kém lợi thế hơn", "Tương đồng"))</f>
        <v>Tương đồng</v>
      </c>
    </row>
    <row r="62" spans="1:9" x14ac:dyDescent="0.3">
      <c r="A62" s="46">
        <v>1</v>
      </c>
      <c r="B62" s="48" t="str">
        <f>'BĐC '!B13</f>
        <v>Mục đích sử dụng</v>
      </c>
      <c r="C62" s="46"/>
      <c r="D62" s="153" t="str">
        <f>IF('BĐC '!$D$6&gt;'BĐC '!E14," Lợi thế hơn", IF('BĐC '!$D$6&lt;'BĐC '!E14, "Kém lợi thế hơn", "Tương đồng"))</f>
        <v>Tương đồng</v>
      </c>
      <c r="E62" s="153" t="str">
        <f>IF('BĐC '!$D$6&gt;'BĐC '!F14," Lợi thế hơn", IF('BĐC '!$D$6&lt;'BĐC '!F14, "Kém lợi thế hơn", "Tương đồng"))</f>
        <v>Tương đồng</v>
      </c>
      <c r="F62" s="153" t="str">
        <f>IF('BĐC '!$D$6&gt;'BĐC '!G14," Lợi thế hơn", IF('BĐC '!$D$6&lt;'BĐC '!G14, "Kém lợi thế hơn", "Tương đồng"))</f>
        <v>Tương đồng</v>
      </c>
    </row>
    <row r="63" spans="1:9" hidden="1" x14ac:dyDescent="0.3">
      <c r="A63" s="46">
        <v>4</v>
      </c>
      <c r="B63" s="48" t="str">
        <f>'BĐC '!B17</f>
        <v>Thời hạn sử dụng đất</v>
      </c>
      <c r="C63" s="46"/>
      <c r="D63" s="153" t="str">
        <f>IF('BĐC '!$D$6&gt;'BĐC '!E18," Lợi thế hơn", IF('BĐC '!$D$6&lt;'BĐC '!E18, "Kém lợi thế hơn", "Tương đồng"))</f>
        <v>Tương đồng</v>
      </c>
      <c r="E63" s="153" t="str">
        <f>IF('BĐC '!$D$6&gt;'BĐC '!F18," Lợi thế hơn", IF('BĐC '!$D$6&lt;'BĐC '!F18, "Kém lợi thế hơn", "Tương đồng"))</f>
        <v>Tương đồng</v>
      </c>
      <c r="F63" s="153" t="str">
        <f>IF('BĐC '!$D$6&gt;'BĐC '!G18," Lợi thế hơn", IF('BĐC '!$D$6&lt;'BĐC '!G18, "Kém lợi thế hơn", "Tương đồng"))</f>
        <v>Tương đồng</v>
      </c>
    </row>
    <row r="64" spans="1:9" x14ac:dyDescent="0.3">
      <c r="A64" s="46">
        <v>2</v>
      </c>
      <c r="B64" s="48" t="str">
        <f>'BĐC '!B21</f>
        <v>Vị trí</v>
      </c>
      <c r="C64" s="46"/>
      <c r="D64" s="153" t="str">
        <f>IF('BĐC '!$D$6&gt;'BĐC '!E22,"Kém lợi thế hơn", IF('BĐC '!$D$6&lt;'BĐC '!E22, " Lợi thế hơn", "Tương đồng"))</f>
        <v>Tương đồng</v>
      </c>
      <c r="E64" s="153" t="str">
        <f>IF('BĐC '!$D$6&gt;'BĐC '!F22,"Kém lợi thế hơn", IF('BĐC '!$D$6&lt;'BĐC '!F22, " Lợi thế hơn", "Tương đồng"))</f>
        <v>Tương đồng</v>
      </c>
      <c r="F64" s="153" t="str">
        <f>IF('BĐC '!$D$6&gt;'BĐC '!G22,"Kém lợi thế hơn", IF('BĐC '!$D$6&lt;'BĐC '!G22, " Lợi thế hơn", "Tương đồng"))</f>
        <v>Tương đồng</v>
      </c>
    </row>
    <row r="65" spans="1:9" x14ac:dyDescent="0.3">
      <c r="A65" s="46">
        <v>3</v>
      </c>
      <c r="B65" s="48" t="str">
        <f>'BĐC '!B25</f>
        <v>Giao thông</v>
      </c>
      <c r="C65" s="46"/>
      <c r="D65" s="153" t="str">
        <f>IF('BĐC '!$D$6&gt;'BĐC '!E26," Lợi thế hơn", IF('BĐC '!$D$6&lt;'BĐC '!E26, "Kém lợi thế hơn", "Tương đồng"))</f>
        <v xml:space="preserve"> Lợi thế hơn</v>
      </c>
      <c r="E65" s="153" t="str">
        <f>IF('BĐC '!$D$6&gt;'BĐC '!F26," Lợi thế hơn", IF('BĐC '!$D$6&lt;'BĐC '!F26, "Kém lợi thế hơn", "Tương đồng"))</f>
        <v xml:space="preserve"> Lợi thế hơn</v>
      </c>
      <c r="F65" s="153" t="str">
        <f>IF('BĐC '!$D$6&gt;'BĐC '!G26," Lợi thế hơn", IF('BĐC '!$D$6&lt;'BĐC '!G26, "Kém lợi thế hơn", "Tương đồng"))</f>
        <v xml:space="preserve"> Lợi thế hơn</v>
      </c>
    </row>
    <row r="66" spans="1:9" ht="28" x14ac:dyDescent="0.3">
      <c r="A66" s="46">
        <v>4</v>
      </c>
      <c r="B66" s="48" t="str">
        <f>'BĐC '!B29</f>
        <v>Diện tích đất
 (m²)</v>
      </c>
      <c r="C66" s="46"/>
      <c r="D66" s="153" t="str">
        <f>IF('BĐC '!$D$6&gt;'BĐC '!E30," Lợi thế hơn", IF('BĐC '!$D$6&lt;'BĐC '!E30, "Kém lợi thế hơn", "Tương đồng"))</f>
        <v>Kém lợi thế hơn</v>
      </c>
      <c r="E66" s="153" t="str">
        <f>IF('BĐC '!$D$6&gt;'BĐC '!F30," Lợi thế hơn", IF('BĐC '!$D$6&lt;'BĐC '!F30, "Kém lợi thế hơn", "Tương đồng"))</f>
        <v xml:space="preserve"> Lợi thế hơn</v>
      </c>
      <c r="F66" s="153" t="str">
        <f>IF('BĐC '!$D$6&gt;'BĐC '!G30," Lợi thế hơn", IF('BĐC '!$D$6&lt;'BĐC '!G30, "Kém lợi thế hơn", "Tương đồng"))</f>
        <v xml:space="preserve"> Lợi thế hơn</v>
      </c>
    </row>
    <row r="67" spans="1:9" x14ac:dyDescent="0.3">
      <c r="A67" s="46">
        <v>5</v>
      </c>
      <c r="B67" s="48" t="str">
        <f>'BĐC '!B33</f>
        <v>Tỉ lệ mặt tiền/Tổng diện tích</v>
      </c>
      <c r="C67" s="46"/>
      <c r="D67" s="153" t="str">
        <f>IF('BĐC '!$D$6&gt;'BĐC '!E34,"Kém lợi thế hơn ", IF('BĐC '!$D$6&lt;'BĐC '!E34, "Lợi thế hơn", "Tương đồng"))</f>
        <v>Tương đồng</v>
      </c>
      <c r="E67" s="153" t="str">
        <f>IF('BĐC '!$D$6&gt;'BĐC '!F34," Lợi thế hơn", IF('BĐC '!$D$6&lt;'BĐC '!F34, "Kém lợi thế hơn", "Tương đồng"))</f>
        <v>Tương đồng</v>
      </c>
      <c r="F67" s="153" t="str">
        <f>IF('BĐC '!$D$6&gt;'BĐC '!G34," Lợi thế hơn", IF('BĐC '!$D$6&lt;'BĐC '!G34, "Kém lợi thế hơn", "Tương đồng"))</f>
        <v>Tương đồng</v>
      </c>
    </row>
    <row r="68" spans="1:9" ht="28" hidden="1" x14ac:dyDescent="0.3">
      <c r="A68" s="46">
        <v>9</v>
      </c>
      <c r="B68" s="48" t="str">
        <f>'BĐC '!B37</f>
        <v>Tỷ lệ đất ở/ tổng diện tích</v>
      </c>
      <c r="C68" s="46"/>
      <c r="D68" s="153" t="str">
        <f>IF('BĐC '!$D$6&gt;'BĐC '!E38," Lợi thế hơn", IF('BĐC '!$D$6&lt;'BĐC '!E38, "Kém lợi thế hơn", "Tương đồng"))</f>
        <v>Tương đồng</v>
      </c>
      <c r="E68" s="153" t="str">
        <f>IF('BĐC '!$D$6&gt;'BĐC '!F38," Lợi thế hơn", IF('BĐC '!$D$6&lt;'BĐC '!F38, "Kém lợi thế hơn", "Tương đồng"))</f>
        <v>Tương đồng</v>
      </c>
      <c r="F68" s="153" t="str">
        <f>IF('BĐC '!$D$6&gt;'BĐC '!G38," Lợi thế hơn", IF('BĐC '!$D$6&lt;'BĐC '!G38, "Kém lợi thế hơn", "Tương đồng"))</f>
        <v>Tương đồng</v>
      </c>
    </row>
    <row r="69" spans="1:9" x14ac:dyDescent="0.3">
      <c r="A69" s="46">
        <v>6</v>
      </c>
      <c r="B69" s="48" t="str">
        <f>'BĐC '!B41</f>
        <v>Số lượng mặt tiếp giáp</v>
      </c>
      <c r="C69" s="46"/>
      <c r="D69" s="153" t="str">
        <f>IF('BĐC '!$D$6&gt;'BĐC '!E42," Lợi thế hơn", IF('BĐC '!$D$6&lt;'BĐC '!E42, "Kém lợi thế hơn", "Tương đồng"))</f>
        <v xml:space="preserve"> Lợi thế hơn</v>
      </c>
      <c r="E69" s="153" t="str">
        <f>IF('BĐC '!$D$6&gt;'BĐC '!F42," Lợi thế hơn", IF('BĐC '!$D$6&lt;'BĐC '!F42, "Kém lợi thế hơn", "Tương đồng"))</f>
        <v>Tương đồng</v>
      </c>
      <c r="F69" s="153" t="str">
        <f>IF('BĐC '!$D$6&gt;'BĐC '!G42," Lợi thế hơn", IF('BĐC '!$D$6&lt;'BĐC '!G42, "Kém lợi thế hơn", "Tương đồng"))</f>
        <v>Kém lợi thế hơn</v>
      </c>
    </row>
    <row r="70" spans="1:9" x14ac:dyDescent="0.3">
      <c r="A70" s="46">
        <v>7</v>
      </c>
      <c r="B70" s="48" t="str">
        <f>'BĐC '!B45</f>
        <v>Hình dáng thửa đất</v>
      </c>
      <c r="C70" s="46"/>
      <c r="D70" s="153" t="str">
        <f>IF('BĐC '!$D$6&gt;'BĐC '!E46," Lợi thế hơn", IF('BĐC '!$D$6&lt;'BĐC '!E46, "Kém lợi thế hơn", "Tương đồng"))</f>
        <v>Tương đồng</v>
      </c>
      <c r="E70" s="153" t="str">
        <f>IF('BĐC '!$D$6&gt;'BĐC '!F46," Lợi thế hơn", IF('BĐC '!$D$6&lt;'BĐC '!F46, "Kém lợi thế hơn", "Tương đồng"))</f>
        <v>Tương đồng</v>
      </c>
      <c r="F70" s="153" t="str">
        <f>IF('BĐC '!$D$6&gt;'BĐC '!G46," Lợi thế hơn", IF('BĐC '!$D$6&lt;'BĐC '!G46, "Kém lợi thế hơn", "Tương đồng"))</f>
        <v>Tương đồng</v>
      </c>
    </row>
    <row r="71" spans="1:9" ht="19" hidden="1" customHeight="1" x14ac:dyDescent="0.3">
      <c r="A71" s="46">
        <v>8</v>
      </c>
      <c r="B71" s="48" t="str">
        <f>'BĐC '!B49</f>
        <v>Cảnh quan</v>
      </c>
      <c r="C71" s="46"/>
      <c r="D71" s="153" t="str">
        <f>IF('BĐC '!$D$6&gt;'BĐC '!E50," Lợi thế hơn", IF('BĐC '!$D$6&lt;'BĐC '!E50, "Kém lợi thế hơn", "Tương đồng"))</f>
        <v>Tương đồng</v>
      </c>
      <c r="E71" s="153" t="str">
        <f>IF('BĐC '!$D$6&gt;'BĐC '!F50," Lợi thế hơn", IF('BĐC '!$D$6&lt;'BĐC '!F50, "Kém lợi thế hơn", "Tương đồng"))</f>
        <v>Tương đồng</v>
      </c>
      <c r="F71" s="153" t="str">
        <f>IF('BĐC '!$D$6&gt;'BĐC '!G50," Lợi thế hơn", IF('BĐC '!$D$6&lt;'BĐC '!G50, "Kém lợi thế hơn", "Tương đồng"))</f>
        <v>Tương đồng</v>
      </c>
    </row>
    <row r="72" spans="1:9" ht="24.5" hidden="1" customHeight="1" x14ac:dyDescent="0.3">
      <c r="A72" s="46">
        <v>9</v>
      </c>
      <c r="B72" s="48" t="str">
        <f>'BĐC '!B53</f>
        <v xml:space="preserve">Yếu tố khác </v>
      </c>
      <c r="C72" s="46"/>
      <c r="D72" s="153" t="str">
        <f>IF('BĐC '!$D$6&gt;'BĐC '!E54," Lợi thế hơn", IF('BĐC '!$D$6&lt;'BĐC '!E54, "Kém lợi thế hơn", "Tương đồng"))</f>
        <v>Tương đồng</v>
      </c>
      <c r="E72" s="153" t="str">
        <f>IF('BĐC '!$D$6&gt;'BĐC '!F54," Lợi thế hơn", IF('BĐC '!$D$6&lt;'BĐC '!F54, "Kém lợi thế hơn", "Tương đồng"))</f>
        <v>Tương đồng</v>
      </c>
      <c r="F72" s="153" t="str">
        <f>IF('BĐC '!$D$6&gt;'BĐC '!G54," Lợi thế hơn", IF('BĐC '!$D$6&lt;'BĐC '!G54, "Kém lợi thế hơn", "Tương đồng"))</f>
        <v>Tương đồng</v>
      </c>
    </row>
    <row r="73" spans="1:9" ht="27.5" hidden="1" customHeight="1" x14ac:dyDescent="0.3">
      <c r="A73" s="75">
        <v>8</v>
      </c>
      <c r="B73" s="76" t="str">
        <f>'BĐC '!B57</f>
        <v>Điều kiện cơ sở hạ tầng kỹ thuật</v>
      </c>
      <c r="C73" s="75"/>
      <c r="D73" s="77" t="str">
        <f>IF('BĐC '!$D$6&gt;'BĐC '!E58," Lợi thế hơn", IF('BĐC '!$D$6&lt;'BĐC '!E58, "Kém lợi thế hơn", "Tương đồng"))</f>
        <v>Tương đồng</v>
      </c>
      <c r="E73" s="77" t="str">
        <f>IF('BĐC '!$D$6&gt;'BĐC '!F58," Lợi thế hơn", IF('BĐC '!$D$6&lt;'BĐC '!F58, "Kém lợi thế hơn", "Tương đồng"))</f>
        <v>Tương đồng</v>
      </c>
      <c r="F73" s="77" t="str">
        <f>IF('BĐC '!$D$6&gt;'BĐC '!G58," Lợi thế hơn", IF('BĐC '!$D$6&lt;'BĐC '!G58, "Kém lợi thế hơn", "Tương đồng"))</f>
        <v>Tương đồng</v>
      </c>
    </row>
    <row r="74" spans="1:9" ht="28" hidden="1" x14ac:dyDescent="0.3">
      <c r="A74" s="75">
        <v>15</v>
      </c>
      <c r="B74" s="76" t="str">
        <f>'BĐC '!B61</f>
        <v>Điều kiện môi trường an ninh</v>
      </c>
      <c r="C74" s="75"/>
      <c r="D74" s="77" t="str">
        <f>IF('BĐC '!$D$6&gt;'BĐC '!E62," Lợi thế hơn", IF('BĐC '!$D$6&lt;'BĐC '!E62, "Kém lợi thế hơn", "Tương đồng"))</f>
        <v>Tương đồng</v>
      </c>
      <c r="E74" s="77" t="str">
        <f>IF('BĐC '!$D$6&gt;'BĐC '!F62," Lợi thế hơn", IF('BĐC '!$D$6&lt;'BĐC '!F62, "Kém lợi thế hơn", "Tương đồng"))</f>
        <v>Tương đồng</v>
      </c>
      <c r="F74" s="77" t="str">
        <f>IF('BĐC '!$D$6&gt;'BĐC '!G62," Lợi thế hơn", IF('BĐC '!$D$6&lt;'BĐC '!G62, "Kém lợi thế hơn", "Tương đồng"))</f>
        <v>Tương đồng</v>
      </c>
    </row>
    <row r="75" spans="1:9" s="70" customFormat="1" x14ac:dyDescent="0.3">
      <c r="A75" s="69"/>
      <c r="B75" s="129"/>
      <c r="C75" s="69"/>
      <c r="D75" s="69"/>
      <c r="E75" s="71"/>
      <c r="F75" s="71"/>
      <c r="G75" s="37"/>
      <c r="H75" s="72"/>
      <c r="I75" s="72"/>
    </row>
    <row r="79" spans="1:9" x14ac:dyDescent="0.3">
      <c r="F79" s="73"/>
    </row>
    <row r="81" spans="6:6" x14ac:dyDescent="0.3">
      <c r="F81" s="73"/>
    </row>
    <row r="82" spans="6:6" x14ac:dyDescent="0.3">
      <c r="F82" s="73"/>
    </row>
    <row r="83" spans="6:6" x14ac:dyDescent="0.3">
      <c r="F83" s="73"/>
    </row>
  </sheetData>
  <mergeCells count="7">
    <mergeCell ref="A38:A39"/>
    <mergeCell ref="A34:A37"/>
    <mergeCell ref="A10:F10"/>
    <mergeCell ref="A11:F11"/>
    <mergeCell ref="A22:A23"/>
    <mergeCell ref="B22:B23"/>
    <mergeCell ref="C22:C23"/>
  </mergeCells>
  <phoneticPr fontId="16" type="noConversion"/>
  <hyperlinks>
    <hyperlink ref="K18" r:id="rId1" xr:uid="{E9A7C8D8-D82A-4BF9-92BB-9444A5D42ABA}"/>
    <hyperlink ref="D21" r:id="rId2" display="https://namphaticd.com.vn/san-pham/ban-dat-40000m2-tai-khu-cong-nghiep-song-than-3-binh-duong/" xr:uid="{0EEBB5F4-D34D-403C-B2E9-85EA0EA2935A}"/>
    <hyperlink ref="E21" r:id="rId3" display="https://batdongsan.com.vn/ban-kho-nha-xuong-phuong-phu-tan/ban-20-000m2-at-10-000m2-tai-kcn-song-than-3-tp-moi-gia-thuong-luong-pr45497755?utm_source=copilot.com&amp;" xr:uid="{431D60A2-95AE-45B0-9991-833283CCE845}"/>
    <hyperlink ref="F21" r:id="rId4" display="https://batdongsan.com.vn/ban-kho-nha-xuong-phuong-phu-tan/ban-trong-kcn-st-3-dien-tich-vp-cong-trinh-3800m2-gia-66-ty-thuong-luong-pr44100060" xr:uid="{953AEE29-2D90-494E-94BF-33F0187970E3}"/>
  </hyperlinks>
  <pageMargins left="0.7" right="0.7" top="0.75" bottom="0.75" header="0.3" footer="0.3"/>
  <pageSetup paperSize="9" scale="78"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3"/>
  <sheetViews>
    <sheetView zoomScale="68" zoomScaleNormal="10" workbookViewId="0">
      <pane ySplit="1" topLeftCell="A65" activePane="bottomLeft" state="frozen"/>
      <selection activeCell="E11" sqref="E11"/>
      <selection pane="bottomLeft" activeCell="G99" sqref="G99"/>
    </sheetView>
  </sheetViews>
  <sheetFormatPr defaultRowHeight="14" x14ac:dyDescent="0.35"/>
  <cols>
    <col min="1" max="1" width="6.5" style="10" customWidth="1"/>
    <col min="2" max="2" width="18.08203125" style="10" customWidth="1"/>
    <col min="3" max="3" width="6.5" style="10" customWidth="1"/>
    <col min="4" max="4" width="18.25" style="10" customWidth="1"/>
    <col min="5" max="7" width="17.5" style="10" customWidth="1"/>
    <col min="8" max="8" width="15.58203125" style="38" customWidth="1"/>
    <col min="9" max="9" width="9" style="38"/>
    <col min="10" max="10" width="13.6640625" style="38" bestFit="1" customWidth="1"/>
    <col min="11" max="253" width="9" style="10"/>
    <col min="254" max="254" width="4.08203125" style="10" customWidth="1"/>
    <col min="255" max="255" width="19.08203125" style="10" customWidth="1"/>
    <col min="256" max="256" width="6" style="10" customWidth="1"/>
    <col min="257" max="257" width="8.33203125" style="10" customWidth="1"/>
    <col min="258" max="258" width="10.83203125" style="10" customWidth="1"/>
    <col min="259" max="259" width="11" style="10" customWidth="1"/>
    <col min="260" max="260" width="10.83203125" style="10" customWidth="1"/>
    <col min="261" max="261" width="8.203125E-2" style="10" customWidth="1"/>
    <col min="262" max="509" width="9" style="10"/>
    <col min="510" max="510" width="4.08203125" style="10" customWidth="1"/>
    <col min="511" max="511" width="19.08203125" style="10" customWidth="1"/>
    <col min="512" max="512" width="6" style="10" customWidth="1"/>
    <col min="513" max="513" width="8.33203125" style="10" customWidth="1"/>
    <col min="514" max="514" width="10.83203125" style="10" customWidth="1"/>
    <col min="515" max="515" width="11" style="10" customWidth="1"/>
    <col min="516" max="516" width="10.83203125" style="10" customWidth="1"/>
    <col min="517" max="517" width="8.203125E-2" style="10" customWidth="1"/>
    <col min="518" max="765" width="9" style="10"/>
    <col min="766" max="766" width="4.08203125" style="10" customWidth="1"/>
    <col min="767" max="767" width="19.08203125" style="10" customWidth="1"/>
    <col min="768" max="768" width="6" style="10" customWidth="1"/>
    <col min="769" max="769" width="8.33203125" style="10" customWidth="1"/>
    <col min="770" max="770" width="10.83203125" style="10" customWidth="1"/>
    <col min="771" max="771" width="11" style="10" customWidth="1"/>
    <col min="772" max="772" width="10.83203125" style="10" customWidth="1"/>
    <col min="773" max="773" width="8.203125E-2" style="10" customWidth="1"/>
    <col min="774" max="1021" width="9" style="10"/>
    <col min="1022" max="1022" width="4.08203125" style="10" customWidth="1"/>
    <col min="1023" max="1023" width="19.08203125" style="10" customWidth="1"/>
    <col min="1024" max="1024" width="6" style="10" customWidth="1"/>
    <col min="1025" max="1025" width="8.33203125" style="10" customWidth="1"/>
    <col min="1026" max="1026" width="10.83203125" style="10" customWidth="1"/>
    <col min="1027" max="1027" width="11" style="10" customWidth="1"/>
    <col min="1028" max="1028" width="10.83203125" style="10" customWidth="1"/>
    <col min="1029" max="1029" width="8.203125E-2" style="10" customWidth="1"/>
    <col min="1030" max="1277" width="9" style="10"/>
    <col min="1278" max="1278" width="4.08203125" style="10" customWidth="1"/>
    <col min="1279" max="1279" width="19.08203125" style="10" customWidth="1"/>
    <col min="1280" max="1280" width="6" style="10" customWidth="1"/>
    <col min="1281" max="1281" width="8.33203125" style="10" customWidth="1"/>
    <col min="1282" max="1282" width="10.83203125" style="10" customWidth="1"/>
    <col min="1283" max="1283" width="11" style="10" customWidth="1"/>
    <col min="1284" max="1284" width="10.83203125" style="10" customWidth="1"/>
    <col min="1285" max="1285" width="8.203125E-2" style="10" customWidth="1"/>
    <col min="1286" max="1533" width="9" style="10"/>
    <col min="1534" max="1534" width="4.08203125" style="10" customWidth="1"/>
    <col min="1535" max="1535" width="19.08203125" style="10" customWidth="1"/>
    <col min="1536" max="1536" width="6" style="10" customWidth="1"/>
    <col min="1537" max="1537" width="8.33203125" style="10" customWidth="1"/>
    <col min="1538" max="1538" width="10.83203125" style="10" customWidth="1"/>
    <col min="1539" max="1539" width="11" style="10" customWidth="1"/>
    <col min="1540" max="1540" width="10.83203125" style="10" customWidth="1"/>
    <col min="1541" max="1541" width="8.203125E-2" style="10" customWidth="1"/>
    <col min="1542" max="1789" width="9" style="10"/>
    <col min="1790" max="1790" width="4.08203125" style="10" customWidth="1"/>
    <col min="1791" max="1791" width="19.08203125" style="10" customWidth="1"/>
    <col min="1792" max="1792" width="6" style="10" customWidth="1"/>
    <col min="1793" max="1793" width="8.33203125" style="10" customWidth="1"/>
    <col min="1794" max="1794" width="10.83203125" style="10" customWidth="1"/>
    <col min="1795" max="1795" width="11" style="10" customWidth="1"/>
    <col min="1796" max="1796" width="10.83203125" style="10" customWidth="1"/>
    <col min="1797" max="1797" width="8.203125E-2" style="10" customWidth="1"/>
    <col min="1798" max="2045" width="9" style="10"/>
    <col min="2046" max="2046" width="4.08203125" style="10" customWidth="1"/>
    <col min="2047" max="2047" width="19.08203125" style="10" customWidth="1"/>
    <col min="2048" max="2048" width="6" style="10" customWidth="1"/>
    <col min="2049" max="2049" width="8.33203125" style="10" customWidth="1"/>
    <col min="2050" max="2050" width="10.83203125" style="10" customWidth="1"/>
    <col min="2051" max="2051" width="11" style="10" customWidth="1"/>
    <col min="2052" max="2052" width="10.83203125" style="10" customWidth="1"/>
    <col min="2053" max="2053" width="8.203125E-2" style="10" customWidth="1"/>
    <col min="2054" max="2301" width="9" style="10"/>
    <col min="2302" max="2302" width="4.08203125" style="10" customWidth="1"/>
    <col min="2303" max="2303" width="19.08203125" style="10" customWidth="1"/>
    <col min="2304" max="2304" width="6" style="10" customWidth="1"/>
    <col min="2305" max="2305" width="8.33203125" style="10" customWidth="1"/>
    <col min="2306" max="2306" width="10.83203125" style="10" customWidth="1"/>
    <col min="2307" max="2307" width="11" style="10" customWidth="1"/>
    <col min="2308" max="2308" width="10.83203125" style="10" customWidth="1"/>
    <col min="2309" max="2309" width="8.203125E-2" style="10" customWidth="1"/>
    <col min="2310" max="2557" width="9" style="10"/>
    <col min="2558" max="2558" width="4.08203125" style="10" customWidth="1"/>
    <col min="2559" max="2559" width="19.08203125" style="10" customWidth="1"/>
    <col min="2560" max="2560" width="6" style="10" customWidth="1"/>
    <col min="2561" max="2561" width="8.33203125" style="10" customWidth="1"/>
    <col min="2562" max="2562" width="10.83203125" style="10" customWidth="1"/>
    <col min="2563" max="2563" width="11" style="10" customWidth="1"/>
    <col min="2564" max="2564" width="10.83203125" style="10" customWidth="1"/>
    <col min="2565" max="2565" width="8.203125E-2" style="10" customWidth="1"/>
    <col min="2566" max="2813" width="9" style="10"/>
    <col min="2814" max="2814" width="4.08203125" style="10" customWidth="1"/>
    <col min="2815" max="2815" width="19.08203125" style="10" customWidth="1"/>
    <col min="2816" max="2816" width="6" style="10" customWidth="1"/>
    <col min="2817" max="2817" width="8.33203125" style="10" customWidth="1"/>
    <col min="2818" max="2818" width="10.83203125" style="10" customWidth="1"/>
    <col min="2819" max="2819" width="11" style="10" customWidth="1"/>
    <col min="2820" max="2820" width="10.83203125" style="10" customWidth="1"/>
    <col min="2821" max="2821" width="8.203125E-2" style="10" customWidth="1"/>
    <col min="2822" max="3069" width="9" style="10"/>
    <col min="3070" max="3070" width="4.08203125" style="10" customWidth="1"/>
    <col min="3071" max="3071" width="19.08203125" style="10" customWidth="1"/>
    <col min="3072" max="3072" width="6" style="10" customWidth="1"/>
    <col min="3073" max="3073" width="8.33203125" style="10" customWidth="1"/>
    <col min="3074" max="3074" width="10.83203125" style="10" customWidth="1"/>
    <col min="3075" max="3075" width="11" style="10" customWidth="1"/>
    <col min="3076" max="3076" width="10.83203125" style="10" customWidth="1"/>
    <col min="3077" max="3077" width="8.203125E-2" style="10" customWidth="1"/>
    <col min="3078" max="3325" width="9" style="10"/>
    <col min="3326" max="3326" width="4.08203125" style="10" customWidth="1"/>
    <col min="3327" max="3327" width="19.08203125" style="10" customWidth="1"/>
    <col min="3328" max="3328" width="6" style="10" customWidth="1"/>
    <col min="3329" max="3329" width="8.33203125" style="10" customWidth="1"/>
    <col min="3330" max="3330" width="10.83203125" style="10" customWidth="1"/>
    <col min="3331" max="3331" width="11" style="10" customWidth="1"/>
    <col min="3332" max="3332" width="10.83203125" style="10" customWidth="1"/>
    <col min="3333" max="3333" width="8.203125E-2" style="10" customWidth="1"/>
    <col min="3334" max="3581" width="9" style="10"/>
    <col min="3582" max="3582" width="4.08203125" style="10" customWidth="1"/>
    <col min="3583" max="3583" width="19.08203125" style="10" customWidth="1"/>
    <col min="3584" max="3584" width="6" style="10" customWidth="1"/>
    <col min="3585" max="3585" width="8.33203125" style="10" customWidth="1"/>
    <col min="3586" max="3586" width="10.83203125" style="10" customWidth="1"/>
    <col min="3587" max="3587" width="11" style="10" customWidth="1"/>
    <col min="3588" max="3588" width="10.83203125" style="10" customWidth="1"/>
    <col min="3589" max="3589" width="8.203125E-2" style="10" customWidth="1"/>
    <col min="3590" max="3837" width="9" style="10"/>
    <col min="3838" max="3838" width="4.08203125" style="10" customWidth="1"/>
    <col min="3839" max="3839" width="19.08203125" style="10" customWidth="1"/>
    <col min="3840" max="3840" width="6" style="10" customWidth="1"/>
    <col min="3841" max="3841" width="8.33203125" style="10" customWidth="1"/>
    <col min="3842" max="3842" width="10.83203125" style="10" customWidth="1"/>
    <col min="3843" max="3843" width="11" style="10" customWidth="1"/>
    <col min="3844" max="3844" width="10.83203125" style="10" customWidth="1"/>
    <col min="3845" max="3845" width="8.203125E-2" style="10" customWidth="1"/>
    <col min="3846" max="4093" width="9" style="10"/>
    <col min="4094" max="4094" width="4.08203125" style="10" customWidth="1"/>
    <col min="4095" max="4095" width="19.08203125" style="10" customWidth="1"/>
    <col min="4096" max="4096" width="6" style="10" customWidth="1"/>
    <col min="4097" max="4097" width="8.33203125" style="10" customWidth="1"/>
    <col min="4098" max="4098" width="10.83203125" style="10" customWidth="1"/>
    <col min="4099" max="4099" width="11" style="10" customWidth="1"/>
    <col min="4100" max="4100" width="10.83203125" style="10" customWidth="1"/>
    <col min="4101" max="4101" width="8.203125E-2" style="10" customWidth="1"/>
    <col min="4102" max="4349" width="9" style="10"/>
    <col min="4350" max="4350" width="4.08203125" style="10" customWidth="1"/>
    <col min="4351" max="4351" width="19.08203125" style="10" customWidth="1"/>
    <col min="4352" max="4352" width="6" style="10" customWidth="1"/>
    <col min="4353" max="4353" width="8.33203125" style="10" customWidth="1"/>
    <col min="4354" max="4354" width="10.83203125" style="10" customWidth="1"/>
    <col min="4355" max="4355" width="11" style="10" customWidth="1"/>
    <col min="4356" max="4356" width="10.83203125" style="10" customWidth="1"/>
    <col min="4357" max="4357" width="8.203125E-2" style="10" customWidth="1"/>
    <col min="4358" max="4605" width="9" style="10"/>
    <col min="4606" max="4606" width="4.08203125" style="10" customWidth="1"/>
    <col min="4607" max="4607" width="19.08203125" style="10" customWidth="1"/>
    <col min="4608" max="4608" width="6" style="10" customWidth="1"/>
    <col min="4609" max="4609" width="8.33203125" style="10" customWidth="1"/>
    <col min="4610" max="4610" width="10.83203125" style="10" customWidth="1"/>
    <col min="4611" max="4611" width="11" style="10" customWidth="1"/>
    <col min="4612" max="4612" width="10.83203125" style="10" customWidth="1"/>
    <col min="4613" max="4613" width="8.203125E-2" style="10" customWidth="1"/>
    <col min="4614" max="4861" width="9" style="10"/>
    <col min="4862" max="4862" width="4.08203125" style="10" customWidth="1"/>
    <col min="4863" max="4863" width="19.08203125" style="10" customWidth="1"/>
    <col min="4864" max="4864" width="6" style="10" customWidth="1"/>
    <col min="4865" max="4865" width="8.33203125" style="10" customWidth="1"/>
    <col min="4866" max="4866" width="10.83203125" style="10" customWidth="1"/>
    <col min="4867" max="4867" width="11" style="10" customWidth="1"/>
    <col min="4868" max="4868" width="10.83203125" style="10" customWidth="1"/>
    <col min="4869" max="4869" width="8.203125E-2" style="10" customWidth="1"/>
    <col min="4870" max="5117" width="9" style="10"/>
    <col min="5118" max="5118" width="4.08203125" style="10" customWidth="1"/>
    <col min="5119" max="5119" width="19.08203125" style="10" customWidth="1"/>
    <col min="5120" max="5120" width="6" style="10" customWidth="1"/>
    <col min="5121" max="5121" width="8.33203125" style="10" customWidth="1"/>
    <col min="5122" max="5122" width="10.83203125" style="10" customWidth="1"/>
    <col min="5123" max="5123" width="11" style="10" customWidth="1"/>
    <col min="5124" max="5124" width="10.83203125" style="10" customWidth="1"/>
    <col min="5125" max="5125" width="8.203125E-2" style="10" customWidth="1"/>
    <col min="5126" max="5373" width="9" style="10"/>
    <col min="5374" max="5374" width="4.08203125" style="10" customWidth="1"/>
    <col min="5375" max="5375" width="19.08203125" style="10" customWidth="1"/>
    <col min="5376" max="5376" width="6" style="10" customWidth="1"/>
    <col min="5377" max="5377" width="8.33203125" style="10" customWidth="1"/>
    <col min="5378" max="5378" width="10.83203125" style="10" customWidth="1"/>
    <col min="5379" max="5379" width="11" style="10" customWidth="1"/>
    <col min="5380" max="5380" width="10.83203125" style="10" customWidth="1"/>
    <col min="5381" max="5381" width="8.203125E-2" style="10" customWidth="1"/>
    <col min="5382" max="5629" width="9" style="10"/>
    <col min="5630" max="5630" width="4.08203125" style="10" customWidth="1"/>
    <col min="5631" max="5631" width="19.08203125" style="10" customWidth="1"/>
    <col min="5632" max="5632" width="6" style="10" customWidth="1"/>
    <col min="5633" max="5633" width="8.33203125" style="10" customWidth="1"/>
    <col min="5634" max="5634" width="10.83203125" style="10" customWidth="1"/>
    <col min="5635" max="5635" width="11" style="10" customWidth="1"/>
    <col min="5636" max="5636" width="10.83203125" style="10" customWidth="1"/>
    <col min="5637" max="5637" width="8.203125E-2" style="10" customWidth="1"/>
    <col min="5638" max="5885" width="9" style="10"/>
    <col min="5886" max="5886" width="4.08203125" style="10" customWidth="1"/>
    <col min="5887" max="5887" width="19.08203125" style="10" customWidth="1"/>
    <col min="5888" max="5888" width="6" style="10" customWidth="1"/>
    <col min="5889" max="5889" width="8.33203125" style="10" customWidth="1"/>
    <col min="5890" max="5890" width="10.83203125" style="10" customWidth="1"/>
    <col min="5891" max="5891" width="11" style="10" customWidth="1"/>
    <col min="5892" max="5892" width="10.83203125" style="10" customWidth="1"/>
    <col min="5893" max="5893" width="8.203125E-2" style="10" customWidth="1"/>
    <col min="5894" max="6141" width="9" style="10"/>
    <col min="6142" max="6142" width="4.08203125" style="10" customWidth="1"/>
    <col min="6143" max="6143" width="19.08203125" style="10" customWidth="1"/>
    <col min="6144" max="6144" width="6" style="10" customWidth="1"/>
    <col min="6145" max="6145" width="8.33203125" style="10" customWidth="1"/>
    <col min="6146" max="6146" width="10.83203125" style="10" customWidth="1"/>
    <col min="6147" max="6147" width="11" style="10" customWidth="1"/>
    <col min="6148" max="6148" width="10.83203125" style="10" customWidth="1"/>
    <col min="6149" max="6149" width="8.203125E-2" style="10" customWidth="1"/>
    <col min="6150" max="6397" width="9" style="10"/>
    <col min="6398" max="6398" width="4.08203125" style="10" customWidth="1"/>
    <col min="6399" max="6399" width="19.08203125" style="10" customWidth="1"/>
    <col min="6400" max="6400" width="6" style="10" customWidth="1"/>
    <col min="6401" max="6401" width="8.33203125" style="10" customWidth="1"/>
    <col min="6402" max="6402" width="10.83203125" style="10" customWidth="1"/>
    <col min="6403" max="6403" width="11" style="10" customWidth="1"/>
    <col min="6404" max="6404" width="10.83203125" style="10" customWidth="1"/>
    <col min="6405" max="6405" width="8.203125E-2" style="10" customWidth="1"/>
    <col min="6406" max="6653" width="9" style="10"/>
    <col min="6654" max="6654" width="4.08203125" style="10" customWidth="1"/>
    <col min="6655" max="6655" width="19.08203125" style="10" customWidth="1"/>
    <col min="6656" max="6656" width="6" style="10" customWidth="1"/>
    <col min="6657" max="6657" width="8.33203125" style="10" customWidth="1"/>
    <col min="6658" max="6658" width="10.83203125" style="10" customWidth="1"/>
    <col min="6659" max="6659" width="11" style="10" customWidth="1"/>
    <col min="6660" max="6660" width="10.83203125" style="10" customWidth="1"/>
    <col min="6661" max="6661" width="8.203125E-2" style="10" customWidth="1"/>
    <col min="6662" max="6909" width="9" style="10"/>
    <col min="6910" max="6910" width="4.08203125" style="10" customWidth="1"/>
    <col min="6911" max="6911" width="19.08203125" style="10" customWidth="1"/>
    <col min="6912" max="6912" width="6" style="10" customWidth="1"/>
    <col min="6913" max="6913" width="8.33203125" style="10" customWidth="1"/>
    <col min="6914" max="6914" width="10.83203125" style="10" customWidth="1"/>
    <col min="6915" max="6915" width="11" style="10" customWidth="1"/>
    <col min="6916" max="6916" width="10.83203125" style="10" customWidth="1"/>
    <col min="6917" max="6917" width="8.203125E-2" style="10" customWidth="1"/>
    <col min="6918" max="7165" width="9" style="10"/>
    <col min="7166" max="7166" width="4.08203125" style="10" customWidth="1"/>
    <col min="7167" max="7167" width="19.08203125" style="10" customWidth="1"/>
    <col min="7168" max="7168" width="6" style="10" customWidth="1"/>
    <col min="7169" max="7169" width="8.33203125" style="10" customWidth="1"/>
    <col min="7170" max="7170" width="10.83203125" style="10" customWidth="1"/>
    <col min="7171" max="7171" width="11" style="10" customWidth="1"/>
    <col min="7172" max="7172" width="10.83203125" style="10" customWidth="1"/>
    <col min="7173" max="7173" width="8.203125E-2" style="10" customWidth="1"/>
    <col min="7174" max="7421" width="9" style="10"/>
    <col min="7422" max="7422" width="4.08203125" style="10" customWidth="1"/>
    <col min="7423" max="7423" width="19.08203125" style="10" customWidth="1"/>
    <col min="7424" max="7424" width="6" style="10" customWidth="1"/>
    <col min="7425" max="7425" width="8.33203125" style="10" customWidth="1"/>
    <col min="7426" max="7426" width="10.83203125" style="10" customWidth="1"/>
    <col min="7427" max="7427" width="11" style="10" customWidth="1"/>
    <col min="7428" max="7428" width="10.83203125" style="10" customWidth="1"/>
    <col min="7429" max="7429" width="8.203125E-2" style="10" customWidth="1"/>
    <col min="7430" max="7677" width="9" style="10"/>
    <col min="7678" max="7678" width="4.08203125" style="10" customWidth="1"/>
    <col min="7679" max="7679" width="19.08203125" style="10" customWidth="1"/>
    <col min="7680" max="7680" width="6" style="10" customWidth="1"/>
    <col min="7681" max="7681" width="8.33203125" style="10" customWidth="1"/>
    <col min="7682" max="7682" width="10.83203125" style="10" customWidth="1"/>
    <col min="7683" max="7683" width="11" style="10" customWidth="1"/>
    <col min="7684" max="7684" width="10.83203125" style="10" customWidth="1"/>
    <col min="7685" max="7685" width="8.203125E-2" style="10" customWidth="1"/>
    <col min="7686" max="7933" width="9" style="10"/>
    <col min="7934" max="7934" width="4.08203125" style="10" customWidth="1"/>
    <col min="7935" max="7935" width="19.08203125" style="10" customWidth="1"/>
    <col min="7936" max="7936" width="6" style="10" customWidth="1"/>
    <col min="7937" max="7937" width="8.33203125" style="10" customWidth="1"/>
    <col min="7938" max="7938" width="10.83203125" style="10" customWidth="1"/>
    <col min="7939" max="7939" width="11" style="10" customWidth="1"/>
    <col min="7940" max="7940" width="10.83203125" style="10" customWidth="1"/>
    <col min="7941" max="7941" width="8.203125E-2" style="10" customWidth="1"/>
    <col min="7942" max="8189" width="9" style="10"/>
    <col min="8190" max="8190" width="4.08203125" style="10" customWidth="1"/>
    <col min="8191" max="8191" width="19.08203125" style="10" customWidth="1"/>
    <col min="8192" max="8192" width="6" style="10" customWidth="1"/>
    <col min="8193" max="8193" width="8.33203125" style="10" customWidth="1"/>
    <col min="8194" max="8194" width="10.83203125" style="10" customWidth="1"/>
    <col min="8195" max="8195" width="11" style="10" customWidth="1"/>
    <col min="8196" max="8196" width="10.83203125" style="10" customWidth="1"/>
    <col min="8197" max="8197" width="8.203125E-2" style="10" customWidth="1"/>
    <col min="8198" max="8445" width="9" style="10"/>
    <col min="8446" max="8446" width="4.08203125" style="10" customWidth="1"/>
    <col min="8447" max="8447" width="19.08203125" style="10" customWidth="1"/>
    <col min="8448" max="8448" width="6" style="10" customWidth="1"/>
    <col min="8449" max="8449" width="8.33203125" style="10" customWidth="1"/>
    <col min="8450" max="8450" width="10.83203125" style="10" customWidth="1"/>
    <col min="8451" max="8451" width="11" style="10" customWidth="1"/>
    <col min="8452" max="8452" width="10.83203125" style="10" customWidth="1"/>
    <col min="8453" max="8453" width="8.203125E-2" style="10" customWidth="1"/>
    <col min="8454" max="8701" width="9" style="10"/>
    <col min="8702" max="8702" width="4.08203125" style="10" customWidth="1"/>
    <col min="8703" max="8703" width="19.08203125" style="10" customWidth="1"/>
    <col min="8704" max="8704" width="6" style="10" customWidth="1"/>
    <col min="8705" max="8705" width="8.33203125" style="10" customWidth="1"/>
    <col min="8706" max="8706" width="10.83203125" style="10" customWidth="1"/>
    <col min="8707" max="8707" width="11" style="10" customWidth="1"/>
    <col min="8708" max="8708" width="10.83203125" style="10" customWidth="1"/>
    <col min="8709" max="8709" width="8.203125E-2" style="10" customWidth="1"/>
    <col min="8710" max="8957" width="9" style="10"/>
    <col min="8958" max="8958" width="4.08203125" style="10" customWidth="1"/>
    <col min="8959" max="8959" width="19.08203125" style="10" customWidth="1"/>
    <col min="8960" max="8960" width="6" style="10" customWidth="1"/>
    <col min="8961" max="8961" width="8.33203125" style="10" customWidth="1"/>
    <col min="8962" max="8962" width="10.83203125" style="10" customWidth="1"/>
    <col min="8963" max="8963" width="11" style="10" customWidth="1"/>
    <col min="8964" max="8964" width="10.83203125" style="10" customWidth="1"/>
    <col min="8965" max="8965" width="8.203125E-2" style="10" customWidth="1"/>
    <col min="8966" max="9213" width="9" style="10"/>
    <col min="9214" max="9214" width="4.08203125" style="10" customWidth="1"/>
    <col min="9215" max="9215" width="19.08203125" style="10" customWidth="1"/>
    <col min="9216" max="9216" width="6" style="10" customWidth="1"/>
    <col min="9217" max="9217" width="8.33203125" style="10" customWidth="1"/>
    <col min="9218" max="9218" width="10.83203125" style="10" customWidth="1"/>
    <col min="9219" max="9219" width="11" style="10" customWidth="1"/>
    <col min="9220" max="9220" width="10.83203125" style="10" customWidth="1"/>
    <col min="9221" max="9221" width="8.203125E-2" style="10" customWidth="1"/>
    <col min="9222" max="9469" width="9" style="10"/>
    <col min="9470" max="9470" width="4.08203125" style="10" customWidth="1"/>
    <col min="9471" max="9471" width="19.08203125" style="10" customWidth="1"/>
    <col min="9472" max="9472" width="6" style="10" customWidth="1"/>
    <col min="9473" max="9473" width="8.33203125" style="10" customWidth="1"/>
    <col min="9474" max="9474" width="10.83203125" style="10" customWidth="1"/>
    <col min="9475" max="9475" width="11" style="10" customWidth="1"/>
    <col min="9476" max="9476" width="10.83203125" style="10" customWidth="1"/>
    <col min="9477" max="9477" width="8.203125E-2" style="10" customWidth="1"/>
    <col min="9478" max="9725" width="9" style="10"/>
    <col min="9726" max="9726" width="4.08203125" style="10" customWidth="1"/>
    <col min="9727" max="9727" width="19.08203125" style="10" customWidth="1"/>
    <col min="9728" max="9728" width="6" style="10" customWidth="1"/>
    <col min="9729" max="9729" width="8.33203125" style="10" customWidth="1"/>
    <col min="9730" max="9730" width="10.83203125" style="10" customWidth="1"/>
    <col min="9731" max="9731" width="11" style="10" customWidth="1"/>
    <col min="9732" max="9732" width="10.83203125" style="10" customWidth="1"/>
    <col min="9733" max="9733" width="8.203125E-2" style="10" customWidth="1"/>
    <col min="9734" max="9981" width="9" style="10"/>
    <col min="9982" max="9982" width="4.08203125" style="10" customWidth="1"/>
    <col min="9983" max="9983" width="19.08203125" style="10" customWidth="1"/>
    <col min="9984" max="9984" width="6" style="10" customWidth="1"/>
    <col min="9985" max="9985" width="8.33203125" style="10" customWidth="1"/>
    <col min="9986" max="9986" width="10.83203125" style="10" customWidth="1"/>
    <col min="9987" max="9987" width="11" style="10" customWidth="1"/>
    <col min="9988" max="9988" width="10.83203125" style="10" customWidth="1"/>
    <col min="9989" max="9989" width="8.203125E-2" style="10" customWidth="1"/>
    <col min="9990" max="10237" width="9" style="10"/>
    <col min="10238" max="10238" width="4.08203125" style="10" customWidth="1"/>
    <col min="10239" max="10239" width="19.08203125" style="10" customWidth="1"/>
    <col min="10240" max="10240" width="6" style="10" customWidth="1"/>
    <col min="10241" max="10241" width="8.33203125" style="10" customWidth="1"/>
    <col min="10242" max="10242" width="10.83203125" style="10" customWidth="1"/>
    <col min="10243" max="10243" width="11" style="10" customWidth="1"/>
    <col min="10244" max="10244" width="10.83203125" style="10" customWidth="1"/>
    <col min="10245" max="10245" width="8.203125E-2" style="10" customWidth="1"/>
    <col min="10246" max="10493" width="9" style="10"/>
    <col min="10494" max="10494" width="4.08203125" style="10" customWidth="1"/>
    <col min="10495" max="10495" width="19.08203125" style="10" customWidth="1"/>
    <col min="10496" max="10496" width="6" style="10" customWidth="1"/>
    <col min="10497" max="10497" width="8.33203125" style="10" customWidth="1"/>
    <col min="10498" max="10498" width="10.83203125" style="10" customWidth="1"/>
    <col min="10499" max="10499" width="11" style="10" customWidth="1"/>
    <col min="10500" max="10500" width="10.83203125" style="10" customWidth="1"/>
    <col min="10501" max="10501" width="8.203125E-2" style="10" customWidth="1"/>
    <col min="10502" max="10749" width="9" style="10"/>
    <col min="10750" max="10750" width="4.08203125" style="10" customWidth="1"/>
    <col min="10751" max="10751" width="19.08203125" style="10" customWidth="1"/>
    <col min="10752" max="10752" width="6" style="10" customWidth="1"/>
    <col min="10753" max="10753" width="8.33203125" style="10" customWidth="1"/>
    <col min="10754" max="10754" width="10.83203125" style="10" customWidth="1"/>
    <col min="10755" max="10755" width="11" style="10" customWidth="1"/>
    <col min="10756" max="10756" width="10.83203125" style="10" customWidth="1"/>
    <col min="10757" max="10757" width="8.203125E-2" style="10" customWidth="1"/>
    <col min="10758" max="11005" width="9" style="10"/>
    <col min="11006" max="11006" width="4.08203125" style="10" customWidth="1"/>
    <col min="11007" max="11007" width="19.08203125" style="10" customWidth="1"/>
    <col min="11008" max="11008" width="6" style="10" customWidth="1"/>
    <col min="11009" max="11009" width="8.33203125" style="10" customWidth="1"/>
    <col min="11010" max="11010" width="10.83203125" style="10" customWidth="1"/>
    <col min="11011" max="11011" width="11" style="10" customWidth="1"/>
    <col min="11012" max="11012" width="10.83203125" style="10" customWidth="1"/>
    <col min="11013" max="11013" width="8.203125E-2" style="10" customWidth="1"/>
    <col min="11014" max="11261" width="9" style="10"/>
    <col min="11262" max="11262" width="4.08203125" style="10" customWidth="1"/>
    <col min="11263" max="11263" width="19.08203125" style="10" customWidth="1"/>
    <col min="11264" max="11264" width="6" style="10" customWidth="1"/>
    <col min="11265" max="11265" width="8.33203125" style="10" customWidth="1"/>
    <col min="11266" max="11266" width="10.83203125" style="10" customWidth="1"/>
    <col min="11267" max="11267" width="11" style="10" customWidth="1"/>
    <col min="11268" max="11268" width="10.83203125" style="10" customWidth="1"/>
    <col min="11269" max="11269" width="8.203125E-2" style="10" customWidth="1"/>
    <col min="11270" max="11517" width="9" style="10"/>
    <col min="11518" max="11518" width="4.08203125" style="10" customWidth="1"/>
    <col min="11519" max="11519" width="19.08203125" style="10" customWidth="1"/>
    <col min="11520" max="11520" width="6" style="10" customWidth="1"/>
    <col min="11521" max="11521" width="8.33203125" style="10" customWidth="1"/>
    <col min="11522" max="11522" width="10.83203125" style="10" customWidth="1"/>
    <col min="11523" max="11523" width="11" style="10" customWidth="1"/>
    <col min="11524" max="11524" width="10.83203125" style="10" customWidth="1"/>
    <col min="11525" max="11525" width="8.203125E-2" style="10" customWidth="1"/>
    <col min="11526" max="11773" width="9" style="10"/>
    <col min="11774" max="11774" width="4.08203125" style="10" customWidth="1"/>
    <col min="11775" max="11775" width="19.08203125" style="10" customWidth="1"/>
    <col min="11776" max="11776" width="6" style="10" customWidth="1"/>
    <col min="11777" max="11777" width="8.33203125" style="10" customWidth="1"/>
    <col min="11778" max="11778" width="10.83203125" style="10" customWidth="1"/>
    <col min="11779" max="11779" width="11" style="10" customWidth="1"/>
    <col min="11780" max="11780" width="10.83203125" style="10" customWidth="1"/>
    <col min="11781" max="11781" width="8.203125E-2" style="10" customWidth="1"/>
    <col min="11782" max="12029" width="9" style="10"/>
    <col min="12030" max="12030" width="4.08203125" style="10" customWidth="1"/>
    <col min="12031" max="12031" width="19.08203125" style="10" customWidth="1"/>
    <col min="12032" max="12032" width="6" style="10" customWidth="1"/>
    <col min="12033" max="12033" width="8.33203125" style="10" customWidth="1"/>
    <col min="12034" max="12034" width="10.83203125" style="10" customWidth="1"/>
    <col min="12035" max="12035" width="11" style="10" customWidth="1"/>
    <col min="12036" max="12036" width="10.83203125" style="10" customWidth="1"/>
    <col min="12037" max="12037" width="8.203125E-2" style="10" customWidth="1"/>
    <col min="12038" max="12285" width="9" style="10"/>
    <col min="12286" max="12286" width="4.08203125" style="10" customWidth="1"/>
    <col min="12287" max="12287" width="19.08203125" style="10" customWidth="1"/>
    <col min="12288" max="12288" width="6" style="10" customWidth="1"/>
    <col min="12289" max="12289" width="8.33203125" style="10" customWidth="1"/>
    <col min="12290" max="12290" width="10.83203125" style="10" customWidth="1"/>
    <col min="12291" max="12291" width="11" style="10" customWidth="1"/>
    <col min="12292" max="12292" width="10.83203125" style="10" customWidth="1"/>
    <col min="12293" max="12293" width="8.203125E-2" style="10" customWidth="1"/>
    <col min="12294" max="12541" width="9" style="10"/>
    <col min="12542" max="12542" width="4.08203125" style="10" customWidth="1"/>
    <col min="12543" max="12543" width="19.08203125" style="10" customWidth="1"/>
    <col min="12544" max="12544" width="6" style="10" customWidth="1"/>
    <col min="12545" max="12545" width="8.33203125" style="10" customWidth="1"/>
    <col min="12546" max="12546" width="10.83203125" style="10" customWidth="1"/>
    <col min="12547" max="12547" width="11" style="10" customWidth="1"/>
    <col min="12548" max="12548" width="10.83203125" style="10" customWidth="1"/>
    <col min="12549" max="12549" width="8.203125E-2" style="10" customWidth="1"/>
    <col min="12550" max="12797" width="9" style="10"/>
    <col min="12798" max="12798" width="4.08203125" style="10" customWidth="1"/>
    <col min="12799" max="12799" width="19.08203125" style="10" customWidth="1"/>
    <col min="12800" max="12800" width="6" style="10" customWidth="1"/>
    <col min="12801" max="12801" width="8.33203125" style="10" customWidth="1"/>
    <col min="12802" max="12802" width="10.83203125" style="10" customWidth="1"/>
    <col min="12803" max="12803" width="11" style="10" customWidth="1"/>
    <col min="12804" max="12804" width="10.83203125" style="10" customWidth="1"/>
    <col min="12805" max="12805" width="8.203125E-2" style="10" customWidth="1"/>
    <col min="12806" max="13053" width="9" style="10"/>
    <col min="13054" max="13054" width="4.08203125" style="10" customWidth="1"/>
    <col min="13055" max="13055" width="19.08203125" style="10" customWidth="1"/>
    <col min="13056" max="13056" width="6" style="10" customWidth="1"/>
    <col min="13057" max="13057" width="8.33203125" style="10" customWidth="1"/>
    <col min="13058" max="13058" width="10.83203125" style="10" customWidth="1"/>
    <col min="13059" max="13059" width="11" style="10" customWidth="1"/>
    <col min="13060" max="13060" width="10.83203125" style="10" customWidth="1"/>
    <col min="13061" max="13061" width="8.203125E-2" style="10" customWidth="1"/>
    <col min="13062" max="13309" width="9" style="10"/>
    <col min="13310" max="13310" width="4.08203125" style="10" customWidth="1"/>
    <col min="13311" max="13311" width="19.08203125" style="10" customWidth="1"/>
    <col min="13312" max="13312" width="6" style="10" customWidth="1"/>
    <col min="13313" max="13313" width="8.33203125" style="10" customWidth="1"/>
    <col min="13314" max="13314" width="10.83203125" style="10" customWidth="1"/>
    <col min="13315" max="13315" width="11" style="10" customWidth="1"/>
    <col min="13316" max="13316" width="10.83203125" style="10" customWidth="1"/>
    <col min="13317" max="13317" width="8.203125E-2" style="10" customWidth="1"/>
    <col min="13318" max="13565" width="9" style="10"/>
    <col min="13566" max="13566" width="4.08203125" style="10" customWidth="1"/>
    <col min="13567" max="13567" width="19.08203125" style="10" customWidth="1"/>
    <col min="13568" max="13568" width="6" style="10" customWidth="1"/>
    <col min="13569" max="13569" width="8.33203125" style="10" customWidth="1"/>
    <col min="13570" max="13570" width="10.83203125" style="10" customWidth="1"/>
    <col min="13571" max="13571" width="11" style="10" customWidth="1"/>
    <col min="13572" max="13572" width="10.83203125" style="10" customWidth="1"/>
    <col min="13573" max="13573" width="8.203125E-2" style="10" customWidth="1"/>
    <col min="13574" max="13821" width="9" style="10"/>
    <col min="13822" max="13822" width="4.08203125" style="10" customWidth="1"/>
    <col min="13823" max="13823" width="19.08203125" style="10" customWidth="1"/>
    <col min="13824" max="13824" width="6" style="10" customWidth="1"/>
    <col min="13825" max="13825" width="8.33203125" style="10" customWidth="1"/>
    <col min="13826" max="13826" width="10.83203125" style="10" customWidth="1"/>
    <col min="13827" max="13827" width="11" style="10" customWidth="1"/>
    <col min="13828" max="13828" width="10.83203125" style="10" customWidth="1"/>
    <col min="13829" max="13829" width="8.203125E-2" style="10" customWidth="1"/>
    <col min="13830" max="14077" width="9" style="10"/>
    <col min="14078" max="14078" width="4.08203125" style="10" customWidth="1"/>
    <col min="14079" max="14079" width="19.08203125" style="10" customWidth="1"/>
    <col min="14080" max="14080" width="6" style="10" customWidth="1"/>
    <col min="14081" max="14081" width="8.33203125" style="10" customWidth="1"/>
    <col min="14082" max="14082" width="10.83203125" style="10" customWidth="1"/>
    <col min="14083" max="14083" width="11" style="10" customWidth="1"/>
    <col min="14084" max="14084" width="10.83203125" style="10" customWidth="1"/>
    <col min="14085" max="14085" width="8.203125E-2" style="10" customWidth="1"/>
    <col min="14086" max="14333" width="9" style="10"/>
    <col min="14334" max="14334" width="4.08203125" style="10" customWidth="1"/>
    <col min="14335" max="14335" width="19.08203125" style="10" customWidth="1"/>
    <col min="14336" max="14336" width="6" style="10" customWidth="1"/>
    <col min="14337" max="14337" width="8.33203125" style="10" customWidth="1"/>
    <col min="14338" max="14338" width="10.83203125" style="10" customWidth="1"/>
    <col min="14339" max="14339" width="11" style="10" customWidth="1"/>
    <col min="14340" max="14340" width="10.83203125" style="10" customWidth="1"/>
    <col min="14341" max="14341" width="8.203125E-2" style="10" customWidth="1"/>
    <col min="14342" max="14589" width="9" style="10"/>
    <col min="14590" max="14590" width="4.08203125" style="10" customWidth="1"/>
    <col min="14591" max="14591" width="19.08203125" style="10" customWidth="1"/>
    <col min="14592" max="14592" width="6" style="10" customWidth="1"/>
    <col min="14593" max="14593" width="8.33203125" style="10" customWidth="1"/>
    <col min="14594" max="14594" width="10.83203125" style="10" customWidth="1"/>
    <col min="14595" max="14595" width="11" style="10" customWidth="1"/>
    <col min="14596" max="14596" width="10.83203125" style="10" customWidth="1"/>
    <col min="14597" max="14597" width="8.203125E-2" style="10" customWidth="1"/>
    <col min="14598" max="14845" width="9" style="10"/>
    <col min="14846" max="14846" width="4.08203125" style="10" customWidth="1"/>
    <col min="14847" max="14847" width="19.08203125" style="10" customWidth="1"/>
    <col min="14848" max="14848" width="6" style="10" customWidth="1"/>
    <col min="14849" max="14849" width="8.33203125" style="10" customWidth="1"/>
    <col min="14850" max="14850" width="10.83203125" style="10" customWidth="1"/>
    <col min="14851" max="14851" width="11" style="10" customWidth="1"/>
    <col min="14852" max="14852" width="10.83203125" style="10" customWidth="1"/>
    <col min="14853" max="14853" width="8.203125E-2" style="10" customWidth="1"/>
    <col min="14854" max="15101" width="9" style="10"/>
    <col min="15102" max="15102" width="4.08203125" style="10" customWidth="1"/>
    <col min="15103" max="15103" width="19.08203125" style="10" customWidth="1"/>
    <col min="15104" max="15104" width="6" style="10" customWidth="1"/>
    <col min="15105" max="15105" width="8.33203125" style="10" customWidth="1"/>
    <col min="15106" max="15106" width="10.83203125" style="10" customWidth="1"/>
    <col min="15107" max="15107" width="11" style="10" customWidth="1"/>
    <col min="15108" max="15108" width="10.83203125" style="10" customWidth="1"/>
    <col min="15109" max="15109" width="8.203125E-2" style="10" customWidth="1"/>
    <col min="15110" max="15357" width="9" style="10"/>
    <col min="15358" max="15358" width="4.08203125" style="10" customWidth="1"/>
    <col min="15359" max="15359" width="19.08203125" style="10" customWidth="1"/>
    <col min="15360" max="15360" width="6" style="10" customWidth="1"/>
    <col min="15361" max="15361" width="8.33203125" style="10" customWidth="1"/>
    <col min="15362" max="15362" width="10.83203125" style="10" customWidth="1"/>
    <col min="15363" max="15363" width="11" style="10" customWidth="1"/>
    <col min="15364" max="15364" width="10.83203125" style="10" customWidth="1"/>
    <col min="15365" max="15365" width="8.203125E-2" style="10" customWidth="1"/>
    <col min="15366" max="15613" width="9" style="10"/>
    <col min="15614" max="15614" width="4.08203125" style="10" customWidth="1"/>
    <col min="15615" max="15615" width="19.08203125" style="10" customWidth="1"/>
    <col min="15616" max="15616" width="6" style="10" customWidth="1"/>
    <col min="15617" max="15617" width="8.33203125" style="10" customWidth="1"/>
    <col min="15618" max="15618" width="10.83203125" style="10" customWidth="1"/>
    <col min="15619" max="15619" width="11" style="10" customWidth="1"/>
    <col min="15620" max="15620" width="10.83203125" style="10" customWidth="1"/>
    <col min="15621" max="15621" width="8.203125E-2" style="10" customWidth="1"/>
    <col min="15622" max="15869" width="9" style="10"/>
    <col min="15870" max="15870" width="4.08203125" style="10" customWidth="1"/>
    <col min="15871" max="15871" width="19.08203125" style="10" customWidth="1"/>
    <col min="15872" max="15872" width="6" style="10" customWidth="1"/>
    <col min="15873" max="15873" width="8.33203125" style="10" customWidth="1"/>
    <col min="15874" max="15874" width="10.83203125" style="10" customWidth="1"/>
    <col min="15875" max="15875" width="11" style="10" customWidth="1"/>
    <col min="15876" max="15876" width="10.83203125" style="10" customWidth="1"/>
    <col min="15877" max="15877" width="8.203125E-2" style="10" customWidth="1"/>
    <col min="15878" max="16125" width="9" style="10"/>
    <col min="16126" max="16126" width="4.08203125" style="10" customWidth="1"/>
    <col min="16127" max="16127" width="19.08203125" style="10" customWidth="1"/>
    <col min="16128" max="16128" width="6" style="10" customWidth="1"/>
    <col min="16129" max="16129" width="8.33203125" style="10" customWidth="1"/>
    <col min="16130" max="16130" width="10.83203125" style="10" customWidth="1"/>
    <col min="16131" max="16131" width="11" style="10" customWidth="1"/>
    <col min="16132" max="16132" width="10.83203125" style="10" customWidth="1"/>
    <col min="16133" max="16133" width="8.203125E-2" style="10" customWidth="1"/>
    <col min="16134" max="16382" width="9" style="10"/>
    <col min="16383" max="16384" width="9" style="10" customWidth="1"/>
  </cols>
  <sheetData>
    <row r="1" spans="1:11" ht="31.5" customHeight="1" x14ac:dyDescent="0.35">
      <c r="A1" s="40" t="s">
        <v>7</v>
      </c>
      <c r="B1" s="40" t="s">
        <v>8</v>
      </c>
      <c r="C1" s="40" t="s">
        <v>9</v>
      </c>
      <c r="D1" s="40" t="s">
        <v>10</v>
      </c>
      <c r="E1" s="40" t="s">
        <v>1</v>
      </c>
      <c r="F1" s="40" t="s">
        <v>2</v>
      </c>
      <c r="G1" s="40" t="s">
        <v>3</v>
      </c>
      <c r="H1" s="41"/>
      <c r="I1" s="41"/>
      <c r="J1" s="41"/>
      <c r="K1" s="42"/>
    </row>
    <row r="2" spans="1:11" ht="42" x14ac:dyDescent="0.35">
      <c r="A2" s="40" t="s">
        <v>11</v>
      </c>
      <c r="B2" s="43" t="s">
        <v>120</v>
      </c>
      <c r="C2" s="40" t="s">
        <v>12</v>
      </c>
      <c r="D2" s="44"/>
      <c r="E2" s="44">
        <f>'TSSS '!D57</f>
        <v>246682800000</v>
      </c>
      <c r="F2" s="44">
        <f>'TSSS '!E57</f>
        <v>114406200000</v>
      </c>
      <c r="G2" s="44">
        <f>'TSSS '!F57</f>
        <v>44537817930.545456</v>
      </c>
      <c r="H2" s="41"/>
      <c r="I2" s="41"/>
      <c r="J2" s="41"/>
      <c r="K2" s="42"/>
    </row>
    <row r="3" spans="1:11" ht="19.5" customHeight="1" x14ac:dyDescent="0.35">
      <c r="A3" s="40" t="s">
        <v>13</v>
      </c>
      <c r="B3" s="43" t="s">
        <v>43</v>
      </c>
      <c r="C3" s="45" t="s">
        <v>104</v>
      </c>
      <c r="D3" s="46"/>
      <c r="E3" s="44">
        <f>'TSSS '!D58</f>
        <v>6167070</v>
      </c>
      <c r="F3" s="44">
        <f>'TSSS '!E58</f>
        <v>5720310</v>
      </c>
      <c r="G3" s="44">
        <f>'TSSS '!F58</f>
        <v>7422969.6550909095</v>
      </c>
      <c r="H3" s="41"/>
      <c r="I3" s="41"/>
      <c r="J3" s="41"/>
      <c r="K3" s="42"/>
    </row>
    <row r="4" spans="1:11" ht="26.25" customHeight="1" x14ac:dyDescent="0.35">
      <c r="A4" s="40" t="s">
        <v>14</v>
      </c>
      <c r="B4" s="43" t="s">
        <v>15</v>
      </c>
      <c r="C4" s="40"/>
      <c r="D4" s="40"/>
      <c r="E4" s="47"/>
      <c r="F4" s="47"/>
      <c r="G4" s="47"/>
      <c r="H4" s="41"/>
      <c r="I4" s="41"/>
      <c r="J4" s="41"/>
      <c r="K4" s="42"/>
    </row>
    <row r="5" spans="1:11" ht="42" hidden="1" x14ac:dyDescent="0.35">
      <c r="A5" s="175" t="s">
        <v>16</v>
      </c>
      <c r="B5" s="43" t="str">
        <f>'TSSS '!B26</f>
        <v>Tính chất giao dịch</v>
      </c>
      <c r="C5" s="40"/>
      <c r="D5" s="40" t="str">
        <f>'TSSS '!C26</f>
        <v>Giao dịch bình thường trên thị trường</v>
      </c>
      <c r="E5" s="40" t="str">
        <f>'TSSS '!D26</f>
        <v>Giao dịch bình thường trên thị trường</v>
      </c>
      <c r="F5" s="40" t="str">
        <f>'TSSS '!E26</f>
        <v>Giao dịch bình thường trên thị trường</v>
      </c>
      <c r="G5" s="40" t="str">
        <f>'TSSS '!F26</f>
        <v>Giao dịch bình thường trên thị trường</v>
      </c>
      <c r="H5" s="41"/>
      <c r="I5" s="41"/>
      <c r="J5" s="41"/>
      <c r="K5" s="42"/>
    </row>
    <row r="6" spans="1:11" ht="18" hidden="1" customHeight="1" x14ac:dyDescent="0.35">
      <c r="A6" s="176"/>
      <c r="B6" s="48" t="s">
        <v>17</v>
      </c>
      <c r="C6" s="46" t="s">
        <v>18</v>
      </c>
      <c r="D6" s="49"/>
      <c r="E6" s="50">
        <v>0</v>
      </c>
      <c r="F6" s="50">
        <v>0</v>
      </c>
      <c r="G6" s="50">
        <v>0</v>
      </c>
      <c r="H6" s="51"/>
      <c r="I6" s="41"/>
      <c r="J6" s="41"/>
      <c r="K6" s="42"/>
    </row>
    <row r="7" spans="1:11" ht="18" hidden="1" customHeight="1" x14ac:dyDescent="0.35">
      <c r="A7" s="176"/>
      <c r="B7" s="48" t="s">
        <v>19</v>
      </c>
      <c r="C7" s="52" t="s">
        <v>104</v>
      </c>
      <c r="D7" s="46"/>
      <c r="E7" s="53">
        <f>E6*E3</f>
        <v>0</v>
      </c>
      <c r="F7" s="53">
        <f t="shared" ref="F7:G7" si="0">F6*F3</f>
        <v>0</v>
      </c>
      <c r="G7" s="53">
        <f t="shared" si="0"/>
        <v>0</v>
      </c>
      <c r="H7" s="41"/>
      <c r="I7" s="41"/>
      <c r="J7" s="41"/>
      <c r="K7" s="42"/>
    </row>
    <row r="8" spans="1:11" hidden="1" x14ac:dyDescent="0.35">
      <c r="A8" s="177"/>
      <c r="B8" s="48" t="s">
        <v>108</v>
      </c>
      <c r="C8" s="52" t="s">
        <v>104</v>
      </c>
      <c r="D8" s="46"/>
      <c r="E8" s="53">
        <f>E7+E3</f>
        <v>6167070</v>
      </c>
      <c r="F8" s="53">
        <f t="shared" ref="F8:G8" si="1">F7+F3</f>
        <v>5720310</v>
      </c>
      <c r="G8" s="53">
        <f t="shared" si="1"/>
        <v>7422969.6550909095</v>
      </c>
      <c r="H8" s="41"/>
      <c r="I8" s="41"/>
      <c r="J8" s="41"/>
      <c r="K8" s="54" t="e">
        <f>#REF!-$D$21</f>
        <v>#REF!</v>
      </c>
    </row>
    <row r="9" spans="1:11" ht="28" hidden="1" x14ac:dyDescent="0.35">
      <c r="A9" s="175" t="s">
        <v>16</v>
      </c>
      <c r="B9" s="43" t="s">
        <v>6</v>
      </c>
      <c r="C9" s="40"/>
      <c r="D9" s="40" t="str">
        <f>'TSSS '!C27</f>
        <v>Có Giấy chứng nhận Quyền sử dụng đất</v>
      </c>
      <c r="E9" s="40" t="str">
        <f>'TSSS '!D27</f>
        <v>Có Giấy chứng nhận Quyền sử dụng đất</v>
      </c>
      <c r="F9" s="40" t="str">
        <f>'TSSS '!E27</f>
        <v>Có Giấy chứng nhận Quyền sử dụng đất</v>
      </c>
      <c r="G9" s="40" t="str">
        <f>'TSSS '!F27</f>
        <v>Có Giấy chứng nhận Quyền sử dụng đất</v>
      </c>
      <c r="H9" s="41"/>
      <c r="I9" s="41"/>
      <c r="J9" s="41"/>
      <c r="K9" s="42"/>
    </row>
    <row r="10" spans="1:11" ht="18" hidden="1" customHeight="1" x14ac:dyDescent="0.35">
      <c r="A10" s="176"/>
      <c r="B10" s="48" t="s">
        <v>17</v>
      </c>
      <c r="C10" s="46" t="s">
        <v>18</v>
      </c>
      <c r="D10" s="46"/>
      <c r="E10" s="50">
        <v>0</v>
      </c>
      <c r="F10" s="50">
        <v>0</v>
      </c>
      <c r="G10" s="50">
        <v>0</v>
      </c>
      <c r="H10" s="51">
        <f>IF(E10=0,0,1)</f>
        <v>0</v>
      </c>
      <c r="I10" s="51">
        <f t="shared" ref="I10:J10" si="2">IF(F10=0,0,1)</f>
        <v>0</v>
      </c>
      <c r="J10" s="51">
        <f t="shared" si="2"/>
        <v>0</v>
      </c>
      <c r="K10" s="51"/>
    </row>
    <row r="11" spans="1:11" ht="18.649999999999999" hidden="1" customHeight="1" x14ac:dyDescent="0.35">
      <c r="A11" s="176"/>
      <c r="B11" s="48" t="s">
        <v>19</v>
      </c>
      <c r="C11" s="52" t="s">
        <v>104</v>
      </c>
      <c r="D11" s="46"/>
      <c r="E11" s="53">
        <f>E3*E10</f>
        <v>0</v>
      </c>
      <c r="F11" s="53">
        <f>F3*F10</f>
        <v>0</v>
      </c>
      <c r="G11" s="53">
        <f>G3*G10</f>
        <v>0</v>
      </c>
      <c r="H11" s="41"/>
      <c r="I11" s="41"/>
      <c r="J11" s="41"/>
      <c r="K11" s="42"/>
    </row>
    <row r="12" spans="1:11" hidden="1" x14ac:dyDescent="0.35">
      <c r="A12" s="177"/>
      <c r="B12" s="48" t="s">
        <v>108</v>
      </c>
      <c r="C12" s="52" t="s">
        <v>104</v>
      </c>
      <c r="D12" s="46"/>
      <c r="E12" s="53">
        <f>E11+E3</f>
        <v>6167070</v>
      </c>
      <c r="F12" s="53">
        <f>F11+F3</f>
        <v>5720310</v>
      </c>
      <c r="G12" s="53">
        <f>G11+G3</f>
        <v>7422969.6550909095</v>
      </c>
      <c r="H12" s="41"/>
      <c r="I12" s="41"/>
      <c r="J12" s="41"/>
      <c r="K12" s="54"/>
    </row>
    <row r="13" spans="1:11" ht="61.5" customHeight="1" x14ac:dyDescent="0.35">
      <c r="A13" s="175" t="s">
        <v>16</v>
      </c>
      <c r="B13" s="43" t="str">
        <f>'TSSS '!B28</f>
        <v>Mục đích sử dụng</v>
      </c>
      <c r="C13" s="46"/>
      <c r="D13" s="40" t="str">
        <f>'TSSS '!C28</f>
        <v>Đất khu công nghiệp - Trả tiền một lần</v>
      </c>
      <c r="E13" s="40" t="str">
        <f>'TSSS '!D28</f>
        <v>Đất khu công nghiệp - Trả tiền một lần</v>
      </c>
      <c r="F13" s="40" t="str">
        <f>'TSSS '!E28</f>
        <v>Đất khu công nghiệp - Trả tiền một lần</v>
      </c>
      <c r="G13" s="40" t="str">
        <f>'TSSS '!F28</f>
        <v>Đất khu công nghiệp - Trả tiền một lần</v>
      </c>
      <c r="H13" s="41"/>
      <c r="I13" s="41"/>
      <c r="J13" s="41"/>
      <c r="K13" s="42"/>
    </row>
    <row r="14" spans="1:11" ht="18" customHeight="1" x14ac:dyDescent="0.35">
      <c r="A14" s="176"/>
      <c r="B14" s="48" t="s">
        <v>17</v>
      </c>
      <c r="C14" s="46" t="s">
        <v>18</v>
      </c>
      <c r="D14" s="46"/>
      <c r="E14" s="50">
        <v>0</v>
      </c>
      <c r="F14" s="50">
        <v>0</v>
      </c>
      <c r="G14" s="50">
        <v>0</v>
      </c>
      <c r="H14" s="51"/>
      <c r="I14" s="41"/>
      <c r="J14" s="41"/>
      <c r="K14" s="42"/>
    </row>
    <row r="15" spans="1:11" ht="18" customHeight="1" x14ac:dyDescent="0.35">
      <c r="A15" s="176"/>
      <c r="B15" s="48" t="s">
        <v>19</v>
      </c>
      <c r="C15" s="52" t="s">
        <v>104</v>
      </c>
      <c r="D15" s="46"/>
      <c r="E15" s="53">
        <f>E3*E14</f>
        <v>0</v>
      </c>
      <c r="F15" s="53">
        <f t="shared" ref="F15:G15" si="3">F3*F14</f>
        <v>0</v>
      </c>
      <c r="G15" s="53">
        <f t="shared" si="3"/>
        <v>0</v>
      </c>
      <c r="H15" s="41"/>
      <c r="I15" s="41"/>
      <c r="J15" s="41"/>
      <c r="K15" s="42"/>
    </row>
    <row r="16" spans="1:11" x14ac:dyDescent="0.35">
      <c r="A16" s="177"/>
      <c r="B16" s="48" t="s">
        <v>108</v>
      </c>
      <c r="C16" s="52" t="s">
        <v>104</v>
      </c>
      <c r="D16" s="46"/>
      <c r="E16" s="53">
        <f>E15+E12</f>
        <v>6167070</v>
      </c>
      <c r="F16" s="53">
        <f>F15+F12</f>
        <v>5720310</v>
      </c>
      <c r="G16" s="53">
        <f>G15+G12</f>
        <v>7422969.6550909095</v>
      </c>
      <c r="H16" s="41"/>
      <c r="I16" s="41"/>
      <c r="J16" s="41"/>
      <c r="K16" s="42"/>
    </row>
    <row r="17" spans="1:13" hidden="1" x14ac:dyDescent="0.35">
      <c r="A17" s="175" t="s">
        <v>21</v>
      </c>
      <c r="B17" s="43" t="str">
        <f>'TSSS '!B29</f>
        <v>Thời hạn sử dụng đất</v>
      </c>
      <c r="C17" s="40"/>
      <c r="D17" s="40" t="e">
        <f>'TSSS '!#REF!</f>
        <v>#REF!</v>
      </c>
      <c r="E17" s="40" t="e">
        <f>'TSSS '!#REF!</f>
        <v>#REF!</v>
      </c>
      <c r="F17" s="40" t="e">
        <f>'TSSS '!#REF!</f>
        <v>#REF!</v>
      </c>
      <c r="G17" s="40" t="e">
        <f>'TSSS '!#REF!</f>
        <v>#REF!</v>
      </c>
      <c r="H17" s="41"/>
      <c r="I17" s="41"/>
      <c r="J17" s="55"/>
      <c r="K17" s="42"/>
    </row>
    <row r="18" spans="1:13" hidden="1" x14ac:dyDescent="0.35">
      <c r="A18" s="176"/>
      <c r="B18" s="48" t="s">
        <v>17</v>
      </c>
      <c r="C18" s="46" t="s">
        <v>18</v>
      </c>
      <c r="D18" s="46"/>
      <c r="E18" s="50">
        <v>0</v>
      </c>
      <c r="F18" s="50">
        <v>0</v>
      </c>
      <c r="G18" s="50">
        <v>0</v>
      </c>
      <c r="H18" s="51"/>
      <c r="I18" s="41"/>
      <c r="J18" s="41"/>
      <c r="K18" s="42"/>
    </row>
    <row r="19" spans="1:13" hidden="1" x14ac:dyDescent="0.35">
      <c r="A19" s="176"/>
      <c r="B19" s="48" t="s">
        <v>19</v>
      </c>
      <c r="C19" s="52" t="s">
        <v>104</v>
      </c>
      <c r="D19" s="46"/>
      <c r="E19" s="53">
        <f>E3*E18</f>
        <v>0</v>
      </c>
      <c r="F19" s="53">
        <f>F3*F18</f>
        <v>0</v>
      </c>
      <c r="G19" s="53">
        <f>G3*G18</f>
        <v>0</v>
      </c>
      <c r="H19" s="41"/>
      <c r="I19" s="41"/>
      <c r="J19" s="41"/>
      <c r="K19" s="42"/>
    </row>
    <row r="20" spans="1:13" hidden="1" x14ac:dyDescent="0.35">
      <c r="A20" s="177"/>
      <c r="B20" s="48" t="s">
        <v>108</v>
      </c>
      <c r="C20" s="52" t="s">
        <v>104</v>
      </c>
      <c r="D20" s="46"/>
      <c r="E20" s="53">
        <f>E19+E16</f>
        <v>6167070</v>
      </c>
      <c r="F20" s="53">
        <f>F19+F16</f>
        <v>5720310</v>
      </c>
      <c r="G20" s="53">
        <f>G19+G16</f>
        <v>7422969.6550909095</v>
      </c>
      <c r="H20" s="41"/>
      <c r="I20" s="41"/>
      <c r="J20" s="41"/>
      <c r="K20" s="42"/>
    </row>
    <row r="21" spans="1:13" s="35" customFormat="1" ht="110" customHeight="1" x14ac:dyDescent="0.35">
      <c r="A21" s="175" t="s">
        <v>20</v>
      </c>
      <c r="B21" s="43" t="str">
        <f>'TSSS '!B30</f>
        <v>Vị trí</v>
      </c>
      <c r="C21" s="40"/>
      <c r="D21" s="40" t="str">
        <f>'TSSS '!C30</f>
        <v>Tài sản nằm trong Khu công nghiệp Sóng Thần 3</v>
      </c>
      <c r="E21" s="40" t="str">
        <f>'TSSS '!D30</f>
        <v>Tài sản nằm trong Khu công nghiệp Sóng Thần 3</v>
      </c>
      <c r="F21" s="40" t="str">
        <f>'TSSS '!E30</f>
        <v>Tài sản nằm trong Khu công nghiệp Sóng Thần 3</v>
      </c>
      <c r="G21" s="40" t="str">
        <f>'TSSS '!F30</f>
        <v>Tài sản nằm trong Khu công nghiệp Sóng Thần 3</v>
      </c>
      <c r="H21" s="41"/>
      <c r="I21" s="41"/>
      <c r="J21" s="41"/>
      <c r="K21" s="42"/>
    </row>
    <row r="22" spans="1:13" s="35" customFormat="1" ht="18" customHeight="1" x14ac:dyDescent="0.35">
      <c r="A22" s="176"/>
      <c r="B22" s="48" t="s">
        <v>17</v>
      </c>
      <c r="C22" s="46" t="s">
        <v>18</v>
      </c>
      <c r="D22" s="46"/>
      <c r="E22" s="66">
        <v>0</v>
      </c>
      <c r="F22" s="66">
        <v>0</v>
      </c>
      <c r="G22" s="66">
        <v>0</v>
      </c>
      <c r="H22" s="51">
        <f>IF(E22=0,0,1)</f>
        <v>0</v>
      </c>
      <c r="I22" s="51">
        <f t="shared" ref="I22:J22" si="4">IF(F22=0,0,1)</f>
        <v>0</v>
      </c>
      <c r="J22" s="51">
        <f t="shared" si="4"/>
        <v>0</v>
      </c>
      <c r="K22" s="42"/>
    </row>
    <row r="23" spans="1:13" s="35" customFormat="1" ht="18" customHeight="1" x14ac:dyDescent="0.35">
      <c r="A23" s="176"/>
      <c r="B23" s="48" t="s">
        <v>19</v>
      </c>
      <c r="C23" s="52" t="s">
        <v>104</v>
      </c>
      <c r="D23" s="46"/>
      <c r="E23" s="53">
        <f>E20*E22</f>
        <v>0</v>
      </c>
      <c r="F23" s="53">
        <f t="shared" ref="F23" si="5">F20*F22</f>
        <v>0</v>
      </c>
      <c r="G23" s="53">
        <f>G20*G22</f>
        <v>0</v>
      </c>
      <c r="H23" s="41"/>
      <c r="I23" s="41"/>
      <c r="J23" s="41"/>
      <c r="K23" s="42"/>
    </row>
    <row r="24" spans="1:13" s="35" customFormat="1" x14ac:dyDescent="0.35">
      <c r="A24" s="177"/>
      <c r="B24" s="48" t="s">
        <v>108</v>
      </c>
      <c r="C24" s="52" t="s">
        <v>104</v>
      </c>
      <c r="D24" s="46"/>
      <c r="E24" s="53">
        <f>E23+E20</f>
        <v>6167070</v>
      </c>
      <c r="F24" s="53">
        <f>F23+F20</f>
        <v>5720310</v>
      </c>
      <c r="G24" s="53">
        <f>G23+G20</f>
        <v>7422969.6550909095</v>
      </c>
      <c r="H24" s="41"/>
      <c r="I24" s="41"/>
      <c r="J24" s="41"/>
      <c r="K24" s="42"/>
    </row>
    <row r="25" spans="1:13" ht="41.5" customHeight="1" x14ac:dyDescent="0.35">
      <c r="A25" s="175" t="s">
        <v>21</v>
      </c>
      <c r="B25" s="43" t="str">
        <f>'TSSS '!B33</f>
        <v>Giao thông</v>
      </c>
      <c r="C25" s="40"/>
      <c r="D25" s="40" t="str">
        <f>'TSSS '!C33</f>
        <v>9,0m + vỉa hè</v>
      </c>
      <c r="E25" s="40" t="str">
        <f>'TSSS '!D33</f>
        <v>17,6m + vỉa hè</v>
      </c>
      <c r="F25" s="40" t="str">
        <f>'TSSS '!E33</f>
        <v>17,6m + vỉa hè</v>
      </c>
      <c r="G25" s="40" t="str">
        <f>'TSSS '!F33</f>
        <v>17,6m + vỉa hè</v>
      </c>
      <c r="H25" s="41"/>
      <c r="I25" s="41"/>
      <c r="J25" s="41"/>
      <c r="K25" s="42"/>
    </row>
    <row r="26" spans="1:13" ht="18" customHeight="1" x14ac:dyDescent="0.35">
      <c r="A26" s="176"/>
      <c r="B26" s="48" t="s">
        <v>17</v>
      </c>
      <c r="C26" s="46" t="s">
        <v>18</v>
      </c>
      <c r="D26" s="46"/>
      <c r="E26" s="74">
        <v>-0.05</v>
      </c>
      <c r="F26" s="74">
        <v>-0.05</v>
      </c>
      <c r="G26" s="74">
        <v>-0.05</v>
      </c>
      <c r="H26" s="51">
        <f>IF(E26=0,0,1)</f>
        <v>1</v>
      </c>
      <c r="I26" s="51">
        <f t="shared" ref="I26:J26" si="6">IF(F26=0,0,1)</f>
        <v>1</v>
      </c>
      <c r="J26" s="51">
        <f t="shared" si="6"/>
        <v>1</v>
      </c>
      <c r="K26" s="42"/>
    </row>
    <row r="27" spans="1:13" ht="18" customHeight="1" x14ac:dyDescent="0.35">
      <c r="A27" s="176"/>
      <c r="B27" s="48" t="s">
        <v>19</v>
      </c>
      <c r="C27" s="52" t="s">
        <v>104</v>
      </c>
      <c r="D27" s="46"/>
      <c r="E27" s="53">
        <f>E20*E26</f>
        <v>-308353.5</v>
      </c>
      <c r="F27" s="53">
        <f t="shared" ref="F27:G27" si="7">F20*F26</f>
        <v>-286015.5</v>
      </c>
      <c r="G27" s="53">
        <f t="shared" si="7"/>
        <v>-371148.48275454552</v>
      </c>
      <c r="H27" s="41"/>
      <c r="I27" s="41"/>
      <c r="J27" s="41"/>
      <c r="K27" s="42"/>
    </row>
    <row r="28" spans="1:13" x14ac:dyDescent="0.35">
      <c r="A28" s="177"/>
      <c r="B28" s="48" t="s">
        <v>108</v>
      </c>
      <c r="C28" s="52" t="s">
        <v>104</v>
      </c>
      <c r="D28" s="46"/>
      <c r="E28" s="53">
        <f>E27+E24</f>
        <v>5858716.5</v>
      </c>
      <c r="F28" s="53">
        <f>F27+F24</f>
        <v>5434294.5</v>
      </c>
      <c r="G28" s="53">
        <f>G27+G24</f>
        <v>7051821.1723363642</v>
      </c>
      <c r="H28" s="102">
        <f>E30</f>
        <v>0.05</v>
      </c>
      <c r="I28" s="102">
        <f>H28*I29/H29</f>
        <v>-5.065425264217413E-2</v>
      </c>
      <c r="J28" s="102">
        <f>I28*J29/I29</f>
        <v>-0.12111222949169602</v>
      </c>
      <c r="K28" s="41">
        <f t="shared" ref="K28:M28" si="8">J28*K29/J29</f>
        <v>-1.0920986411675892E-3</v>
      </c>
      <c r="L28" s="41">
        <f t="shared" si="8"/>
        <v>-9.3256165072974325E-4</v>
      </c>
      <c r="M28" s="41">
        <f t="shared" si="8"/>
        <v>-1.3085052843482636E-3</v>
      </c>
    </row>
    <row r="29" spans="1:13" ht="30.65" customHeight="1" x14ac:dyDescent="0.35">
      <c r="A29" s="175" t="s">
        <v>22</v>
      </c>
      <c r="B29" s="43" t="str">
        <f>'TSSS '!B34</f>
        <v>Diện tích đất
 (m²)</v>
      </c>
      <c r="C29" s="46"/>
      <c r="D29" s="56">
        <f>'TSSS '!C34</f>
        <v>30065</v>
      </c>
      <c r="E29" s="56">
        <f>'TSSS '!D34</f>
        <v>40000</v>
      </c>
      <c r="F29" s="56">
        <f>'TSSS '!E34</f>
        <v>20000</v>
      </c>
      <c r="G29" s="56">
        <f>'TSSS '!F34</f>
        <v>6000</v>
      </c>
      <c r="H29" s="41">
        <f>D29-E29</f>
        <v>-9935</v>
      </c>
      <c r="I29" s="41">
        <f>D29-F29</f>
        <v>10065</v>
      </c>
      <c r="J29" s="41">
        <f>D29-G29</f>
        <v>24065</v>
      </c>
      <c r="K29" s="42">
        <v>217</v>
      </c>
      <c r="L29" s="10">
        <v>185.3</v>
      </c>
      <c r="M29" s="10">
        <v>260</v>
      </c>
    </row>
    <row r="30" spans="1:13" ht="18" customHeight="1" x14ac:dyDescent="0.35">
      <c r="A30" s="176"/>
      <c r="B30" s="48" t="s">
        <v>17</v>
      </c>
      <c r="C30" s="46" t="s">
        <v>18</v>
      </c>
      <c r="D30" s="46"/>
      <c r="E30" s="74">
        <v>0.05</v>
      </c>
      <c r="F30" s="74">
        <v>-0.05</v>
      </c>
      <c r="G30" s="74">
        <v>-0.2</v>
      </c>
      <c r="H30" s="51">
        <v>-6</v>
      </c>
      <c r="I30" s="51">
        <f>H30*I29/H29</f>
        <v>6.0785103170608954</v>
      </c>
      <c r="J30" s="51">
        <f>I30*J29/I29</f>
        <v>14.533467539003521</v>
      </c>
      <c r="K30" s="42"/>
    </row>
    <row r="31" spans="1:13" ht="18" customHeight="1" x14ac:dyDescent="0.35">
      <c r="A31" s="176"/>
      <c r="B31" s="48" t="s">
        <v>19</v>
      </c>
      <c r="C31" s="52" t="s">
        <v>104</v>
      </c>
      <c r="D31" s="46"/>
      <c r="E31" s="53">
        <f>E20*E30</f>
        <v>308353.5</v>
      </c>
      <c r="F31" s="53">
        <f t="shared" ref="F31:G31" si="9">F20*F30</f>
        <v>-286015.5</v>
      </c>
      <c r="G31" s="53">
        <f t="shared" si="9"/>
        <v>-1484593.9310181821</v>
      </c>
      <c r="H31" s="41"/>
      <c r="I31" s="41"/>
      <c r="J31" s="41"/>
      <c r="K31" s="42"/>
    </row>
    <row r="32" spans="1:13" x14ac:dyDescent="0.35">
      <c r="A32" s="177"/>
      <c r="B32" s="48" t="s">
        <v>108</v>
      </c>
      <c r="C32" s="52" t="s">
        <v>104</v>
      </c>
      <c r="D32" s="46"/>
      <c r="E32" s="53">
        <f>E31+E28</f>
        <v>6167070</v>
      </c>
      <c r="F32" s="53">
        <f t="shared" ref="F32:G32" si="10">F31+F28</f>
        <v>5148279</v>
      </c>
      <c r="G32" s="53">
        <f t="shared" si="10"/>
        <v>5567227.2413181821</v>
      </c>
      <c r="H32" s="41"/>
      <c r="I32" s="41"/>
      <c r="J32" s="41"/>
      <c r="K32" s="42"/>
    </row>
    <row r="33" spans="1:11" x14ac:dyDescent="0.35">
      <c r="A33" s="175" t="s">
        <v>23</v>
      </c>
      <c r="B33" s="57" t="str">
        <f>'TSSS '!B39</f>
        <v>Tỉ lệ mặt tiền/Tổng diện tích</v>
      </c>
      <c r="C33" s="58"/>
      <c r="D33" s="232">
        <f>'TSSS '!C39</f>
        <v>4.7623482454681523E-3</v>
      </c>
      <c r="E33" s="232">
        <f>'TSSS '!D39</f>
        <v>4.7594999999999998E-3</v>
      </c>
      <c r="F33" s="232">
        <f>'TSSS '!E39</f>
        <v>4.6100000000000004E-3</v>
      </c>
      <c r="G33" s="232">
        <f>'TSSS '!F39</f>
        <v>4.4999999999999997E-3</v>
      </c>
      <c r="H33" s="41">
        <f>D33-E33</f>
        <v>2.8482454681524882E-6</v>
      </c>
      <c r="I33" s="41">
        <f>D33-F33</f>
        <v>1.5234824546815195E-4</v>
      </c>
      <c r="J33" s="41">
        <f>D33-G33</f>
        <v>2.6234824546815267E-4</v>
      </c>
      <c r="K33" s="42">
        <f>1.52+2.66</f>
        <v>4.18</v>
      </c>
    </row>
    <row r="34" spans="1:11" ht="18" customHeight="1" x14ac:dyDescent="0.35">
      <c r="A34" s="176"/>
      <c r="B34" s="48" t="s">
        <v>17</v>
      </c>
      <c r="C34" s="46" t="s">
        <v>18</v>
      </c>
      <c r="D34" s="46"/>
      <c r="E34" s="74">
        <v>0</v>
      </c>
      <c r="F34" s="74">
        <v>0</v>
      </c>
      <c r="G34" s="74">
        <v>0</v>
      </c>
      <c r="H34" s="51">
        <f>IF(E34=0,0,1)</f>
        <v>0</v>
      </c>
      <c r="I34" s="51">
        <f t="shared" ref="I34:J34" si="11">IF(F34=0,0,1)</f>
        <v>0</v>
      </c>
      <c r="J34" s="51">
        <f t="shared" si="11"/>
        <v>0</v>
      </c>
      <c r="K34" s="42"/>
    </row>
    <row r="35" spans="1:11" ht="18" customHeight="1" x14ac:dyDescent="0.35">
      <c r="A35" s="176"/>
      <c r="B35" s="48" t="s">
        <v>19</v>
      </c>
      <c r="C35" s="52" t="s">
        <v>104</v>
      </c>
      <c r="D35" s="46"/>
      <c r="E35" s="53">
        <f>E20*E34</f>
        <v>0</v>
      </c>
      <c r="F35" s="53">
        <f t="shared" ref="F35:G35" si="12">F20*F34</f>
        <v>0</v>
      </c>
      <c r="G35" s="53">
        <f t="shared" si="12"/>
        <v>0</v>
      </c>
      <c r="H35" s="41"/>
      <c r="I35" s="41"/>
      <c r="J35" s="41"/>
      <c r="K35" s="42"/>
    </row>
    <row r="36" spans="1:11" ht="50" customHeight="1" x14ac:dyDescent="0.35">
      <c r="A36" s="177"/>
      <c r="B36" s="48" t="s">
        <v>108</v>
      </c>
      <c r="C36" s="52" t="s">
        <v>104</v>
      </c>
      <c r="D36" s="46"/>
      <c r="E36" s="53">
        <f>E35+E32</f>
        <v>6167070</v>
      </c>
      <c r="F36" s="53">
        <f t="shared" ref="F36" si="13">F35+F32</f>
        <v>5148279</v>
      </c>
      <c r="G36" s="53">
        <f t="shared" ref="G36" si="14">G35+G32</f>
        <v>5567227.2413181821</v>
      </c>
      <c r="H36" s="41">
        <f>D37-E37</f>
        <v>2.8482454681524882E-6</v>
      </c>
      <c r="I36" s="41">
        <f>D37-F37</f>
        <v>1.5234824546815195E-4</v>
      </c>
      <c r="J36" s="41">
        <f>D37-G37</f>
        <v>2.6234824546815267E-4</v>
      </c>
      <c r="K36" s="42"/>
    </row>
    <row r="37" spans="1:11" hidden="1" x14ac:dyDescent="0.35">
      <c r="A37" s="175" t="s">
        <v>24</v>
      </c>
      <c r="B37" s="57" t="str">
        <f>'TSSS '!B37</f>
        <v>Tỷ lệ đất ở/ tổng diện tích</v>
      </c>
      <c r="C37" s="58"/>
      <c r="D37" s="133">
        <f>'TSSS '!C39</f>
        <v>4.7623482454681523E-3</v>
      </c>
      <c r="E37" s="133">
        <f>'TSSS '!D39</f>
        <v>4.7594999999999998E-3</v>
      </c>
      <c r="F37" s="133">
        <f>'TSSS '!E39</f>
        <v>4.6100000000000004E-3</v>
      </c>
      <c r="G37" s="133">
        <f>'TSSS '!F39</f>
        <v>4.4999999999999997E-3</v>
      </c>
      <c r="H37" s="95">
        <f>E38</f>
        <v>0</v>
      </c>
      <c r="I37" s="95">
        <f>H37*I36/H36</f>
        <v>0</v>
      </c>
      <c r="J37" s="95">
        <f>I37*J36/I36</f>
        <v>0</v>
      </c>
      <c r="K37" s="42"/>
    </row>
    <row r="38" spans="1:11" ht="18" hidden="1" customHeight="1" x14ac:dyDescent="0.35">
      <c r="A38" s="176"/>
      <c r="B38" s="48" t="s">
        <v>17</v>
      </c>
      <c r="C38" s="46" t="s">
        <v>18</v>
      </c>
      <c r="D38" s="96"/>
      <c r="E38" s="74">
        <v>0</v>
      </c>
      <c r="F38" s="74">
        <v>0</v>
      </c>
      <c r="G38" s="74">
        <v>0</v>
      </c>
      <c r="H38" s="51"/>
      <c r="I38" s="41"/>
      <c r="J38" s="41"/>
      <c r="K38" s="42"/>
    </row>
    <row r="39" spans="1:11" ht="18" hidden="1" customHeight="1" x14ac:dyDescent="0.35">
      <c r="A39" s="176"/>
      <c r="B39" s="48" t="s">
        <v>19</v>
      </c>
      <c r="C39" s="52" t="s">
        <v>104</v>
      </c>
      <c r="D39" s="46"/>
      <c r="E39" s="53">
        <f>E20*E38</f>
        <v>0</v>
      </c>
      <c r="F39" s="53">
        <f t="shared" ref="F39:G39" si="15">F20*F38</f>
        <v>0</v>
      </c>
      <c r="G39" s="53">
        <f t="shared" si="15"/>
        <v>0</v>
      </c>
      <c r="H39" s="41"/>
      <c r="I39" s="41"/>
      <c r="J39" s="41"/>
      <c r="K39" s="42"/>
    </row>
    <row r="40" spans="1:11" hidden="1" x14ac:dyDescent="0.35">
      <c r="A40" s="177"/>
      <c r="B40" s="48" t="s">
        <v>108</v>
      </c>
      <c r="C40" s="52" t="s">
        <v>104</v>
      </c>
      <c r="D40" s="46"/>
      <c r="E40" s="53">
        <f>E39+E36</f>
        <v>6167070</v>
      </c>
      <c r="F40" s="53">
        <f>F39+F36</f>
        <v>5148279</v>
      </c>
      <c r="G40" s="53">
        <f>G39+G36</f>
        <v>5567227.2413181821</v>
      </c>
      <c r="H40" s="41"/>
      <c r="I40" s="41"/>
      <c r="J40" s="41"/>
      <c r="K40" s="42"/>
    </row>
    <row r="41" spans="1:11" ht="37" customHeight="1" x14ac:dyDescent="0.35">
      <c r="A41" s="175" t="s">
        <v>24</v>
      </c>
      <c r="B41" s="43" t="str">
        <f>'TSSS '!B40</f>
        <v>Số lượng mặt tiếp giáp</v>
      </c>
      <c r="C41" s="46"/>
      <c r="D41" s="40" t="str">
        <f>'TSSS '!C40</f>
        <v>Tiếp giáp 2 mặt tiền</v>
      </c>
      <c r="E41" s="40" t="str">
        <f>'TSSS '!D40</f>
        <v>Tiếp giáp 3 mặt tiền</v>
      </c>
      <c r="F41" s="40" t="str">
        <f>'TSSS '!E40</f>
        <v>Tiếp giáp 2 mặt tiền</v>
      </c>
      <c r="G41" s="40" t="str">
        <f>'TSSS '!F40</f>
        <v>Tiếp giáp 1 mặt tiền</v>
      </c>
      <c r="H41" s="41"/>
      <c r="I41" s="41"/>
      <c r="J41" s="41"/>
      <c r="K41" s="42"/>
    </row>
    <row r="42" spans="1:11" ht="21" customHeight="1" x14ac:dyDescent="0.35">
      <c r="A42" s="176"/>
      <c r="B42" s="48" t="s">
        <v>17</v>
      </c>
      <c r="C42" s="46" t="s">
        <v>18</v>
      </c>
      <c r="D42" s="46"/>
      <c r="E42" s="74">
        <v>-0.1</v>
      </c>
      <c r="F42" s="74">
        <v>0</v>
      </c>
      <c r="G42" s="74">
        <v>0.05</v>
      </c>
      <c r="H42" s="51">
        <f>IF(E42=0,0,1)</f>
        <v>1</v>
      </c>
      <c r="I42" s="51">
        <f t="shared" ref="I42:J42" si="16">IF(F42=0,0,1)</f>
        <v>0</v>
      </c>
      <c r="J42" s="51">
        <f t="shared" si="16"/>
        <v>1</v>
      </c>
      <c r="K42" s="42"/>
    </row>
    <row r="43" spans="1:11" ht="21" customHeight="1" x14ac:dyDescent="0.35">
      <c r="A43" s="176"/>
      <c r="B43" s="48" t="s">
        <v>19</v>
      </c>
      <c r="C43" s="52" t="s">
        <v>104</v>
      </c>
      <c r="D43" s="46"/>
      <c r="E43" s="53">
        <f>E20*E42</f>
        <v>-616707</v>
      </c>
      <c r="F43" s="53">
        <f>F20*F42</f>
        <v>0</v>
      </c>
      <c r="G43" s="53">
        <f>G20*G42</f>
        <v>371148.48275454552</v>
      </c>
      <c r="H43" s="41"/>
      <c r="I43" s="41"/>
      <c r="J43" s="41"/>
      <c r="K43" s="42"/>
    </row>
    <row r="44" spans="1:11" ht="21" customHeight="1" x14ac:dyDescent="0.35">
      <c r="A44" s="177"/>
      <c r="B44" s="48" t="s">
        <v>108</v>
      </c>
      <c r="C44" s="52" t="s">
        <v>104</v>
      </c>
      <c r="D44" s="46"/>
      <c r="E44" s="53">
        <f>E43+E40</f>
        <v>5550363</v>
      </c>
      <c r="F44" s="53">
        <f>F43+F40</f>
        <v>5148279</v>
      </c>
      <c r="G44" s="53">
        <f>G43+G40</f>
        <v>5938375.7240727274</v>
      </c>
      <c r="H44" s="41"/>
      <c r="I44" s="41"/>
      <c r="J44" s="41"/>
      <c r="K44" s="42"/>
    </row>
    <row r="45" spans="1:11" ht="22.4" customHeight="1" x14ac:dyDescent="0.35">
      <c r="A45" s="175" t="s">
        <v>46</v>
      </c>
      <c r="B45" s="43" t="str">
        <f>'TSSS '!B41</f>
        <v>Hình dáng thửa đất</v>
      </c>
      <c r="C45" s="46"/>
      <c r="D45" s="40" t="str">
        <f>'TSSS '!C41</f>
        <v>Vuông vức</v>
      </c>
      <c r="E45" s="40" t="str">
        <f>'TSSS '!D41</f>
        <v>Vuông vức</v>
      </c>
      <c r="F45" s="40" t="str">
        <f>'TSSS '!E41</f>
        <v>Vuông vức</v>
      </c>
      <c r="G45" s="40" t="str">
        <f>'TSSS '!F41</f>
        <v>Vuông vức</v>
      </c>
      <c r="H45" s="41"/>
      <c r="I45" s="41"/>
      <c r="J45" s="41"/>
      <c r="K45" s="42"/>
    </row>
    <row r="46" spans="1:11" ht="22.4" customHeight="1" x14ac:dyDescent="0.35">
      <c r="A46" s="176"/>
      <c r="B46" s="48" t="s">
        <v>17</v>
      </c>
      <c r="C46" s="46" t="s">
        <v>18</v>
      </c>
      <c r="D46" s="46"/>
      <c r="E46" s="74">
        <v>0</v>
      </c>
      <c r="F46" s="74">
        <v>0</v>
      </c>
      <c r="G46" s="74">
        <v>0</v>
      </c>
      <c r="H46" s="51">
        <f>IF(E46=0,0,1)</f>
        <v>0</v>
      </c>
      <c r="I46" s="51">
        <f t="shared" ref="I46:J46" si="17">IF(F46=0,0,1)</f>
        <v>0</v>
      </c>
      <c r="J46" s="51">
        <f t="shared" si="17"/>
        <v>0</v>
      </c>
      <c r="K46" s="42"/>
    </row>
    <row r="47" spans="1:11" ht="22.4" customHeight="1" x14ac:dyDescent="0.35">
      <c r="A47" s="176"/>
      <c r="B47" s="48" t="s">
        <v>19</v>
      </c>
      <c r="C47" s="52" t="s">
        <v>104</v>
      </c>
      <c r="D47" s="46"/>
      <c r="E47" s="53">
        <f>E20*E46</f>
        <v>0</v>
      </c>
      <c r="F47" s="53">
        <f>F20*F46</f>
        <v>0</v>
      </c>
      <c r="G47" s="53">
        <f>G20*G46</f>
        <v>0</v>
      </c>
      <c r="H47" s="41"/>
      <c r="I47" s="41"/>
      <c r="J47" s="41"/>
      <c r="K47" s="42"/>
    </row>
    <row r="48" spans="1:11" ht="22.4" customHeight="1" x14ac:dyDescent="0.35">
      <c r="A48" s="177"/>
      <c r="B48" s="48" t="s">
        <v>108</v>
      </c>
      <c r="C48" s="52" t="s">
        <v>104</v>
      </c>
      <c r="D48" s="46"/>
      <c r="E48" s="53">
        <f>E47+E44</f>
        <v>5550363</v>
      </c>
      <c r="F48" s="53">
        <f t="shared" ref="F48:G48" si="18">F47+F44</f>
        <v>5148279</v>
      </c>
      <c r="G48" s="53">
        <f t="shared" si="18"/>
        <v>5938375.7240727274</v>
      </c>
      <c r="H48" s="41"/>
      <c r="I48" s="41"/>
      <c r="J48" s="41"/>
      <c r="K48" s="42"/>
    </row>
    <row r="49" spans="1:11" s="35" customFormat="1" ht="39.65" hidden="1" customHeight="1" x14ac:dyDescent="0.35">
      <c r="A49" s="175" t="s">
        <v>47</v>
      </c>
      <c r="B49" s="43" t="str">
        <f>'TSSS '!B42</f>
        <v>Cảnh quan</v>
      </c>
      <c r="C49" s="46"/>
      <c r="D49" s="40" t="str">
        <f>'TSSS '!C42</f>
        <v>View khu dân cư</v>
      </c>
      <c r="E49" s="40" t="str">
        <f>'TSSS '!D42</f>
        <v>View khu dân cư</v>
      </c>
      <c r="F49" s="40" t="str">
        <f>'TSSS '!E42</f>
        <v>View khu dân cư</v>
      </c>
      <c r="G49" s="40" t="str">
        <f>'TSSS '!F42</f>
        <v>View khu dân cư</v>
      </c>
      <c r="H49" s="41"/>
      <c r="I49" s="41"/>
      <c r="J49" s="41"/>
      <c r="K49" s="42"/>
    </row>
    <row r="50" spans="1:11" s="35" customFormat="1" hidden="1" x14ac:dyDescent="0.35">
      <c r="A50" s="176"/>
      <c r="B50" s="48" t="s">
        <v>17</v>
      </c>
      <c r="C50" s="46" t="s">
        <v>18</v>
      </c>
      <c r="D50" s="46"/>
      <c r="E50" s="74">
        <v>0</v>
      </c>
      <c r="F50" s="74">
        <v>0</v>
      </c>
      <c r="G50" s="74">
        <v>0</v>
      </c>
      <c r="H50" s="51">
        <f>IF(E50=0,0,1)</f>
        <v>0</v>
      </c>
      <c r="I50" s="51">
        <f t="shared" ref="I50" si="19">IF(F50=0,0,1)</f>
        <v>0</v>
      </c>
      <c r="J50" s="51">
        <f t="shared" ref="J50" si="20">IF(G50=0,0,1)</f>
        <v>0</v>
      </c>
      <c r="K50" s="42"/>
    </row>
    <row r="51" spans="1:11" s="35" customFormat="1" hidden="1" x14ac:dyDescent="0.35">
      <c r="A51" s="176"/>
      <c r="B51" s="48" t="s">
        <v>19</v>
      </c>
      <c r="C51" s="52" t="s">
        <v>104</v>
      </c>
      <c r="D51" s="46"/>
      <c r="E51" s="53">
        <f>E20*E50</f>
        <v>0</v>
      </c>
      <c r="F51" s="53">
        <f>F20*F50</f>
        <v>0</v>
      </c>
      <c r="G51" s="53">
        <f>G20*G50</f>
        <v>0</v>
      </c>
      <c r="H51" s="41"/>
      <c r="I51" s="41"/>
      <c r="J51" s="41"/>
      <c r="K51" s="42"/>
    </row>
    <row r="52" spans="1:11" s="35" customFormat="1" hidden="1" x14ac:dyDescent="0.35">
      <c r="A52" s="177"/>
      <c r="B52" s="48" t="s">
        <v>108</v>
      </c>
      <c r="C52" s="52" t="s">
        <v>104</v>
      </c>
      <c r="D52" s="46"/>
      <c r="E52" s="53">
        <f>E51+E48</f>
        <v>5550363</v>
      </c>
      <c r="F52" s="53">
        <f t="shared" ref="F52:G52" si="21">F51+F48</f>
        <v>5148279</v>
      </c>
      <c r="G52" s="53">
        <f t="shared" si="21"/>
        <v>5938375.7240727274</v>
      </c>
      <c r="H52" s="41"/>
      <c r="I52" s="41"/>
      <c r="J52" s="41"/>
      <c r="K52" s="42"/>
    </row>
    <row r="53" spans="1:11" hidden="1" x14ac:dyDescent="0.35">
      <c r="A53" s="175" t="s">
        <v>48</v>
      </c>
      <c r="B53" s="43" t="str">
        <f>'TSSS '!B43</f>
        <v xml:space="preserve">Yếu tố khác </v>
      </c>
      <c r="C53" s="46"/>
      <c r="D53" s="40" t="str">
        <f>'TSSS '!C43</f>
        <v>Không</v>
      </c>
      <c r="E53" s="40" t="str">
        <f>'TSSS '!D43</f>
        <v>Không</v>
      </c>
      <c r="F53" s="40" t="str">
        <f>'TSSS '!E43</f>
        <v>Không</v>
      </c>
      <c r="G53" s="40" t="str">
        <f>'TSSS '!F43</f>
        <v>Không</v>
      </c>
      <c r="H53" s="41"/>
      <c r="I53" s="41"/>
      <c r="J53" s="41"/>
      <c r="K53" s="42"/>
    </row>
    <row r="54" spans="1:11" hidden="1" x14ac:dyDescent="0.35">
      <c r="A54" s="176"/>
      <c r="B54" s="48" t="s">
        <v>17</v>
      </c>
      <c r="C54" s="46" t="s">
        <v>18</v>
      </c>
      <c r="D54" s="46"/>
      <c r="E54" s="50">
        <v>0</v>
      </c>
      <c r="F54" s="50">
        <v>0</v>
      </c>
      <c r="G54" s="50">
        <v>0</v>
      </c>
      <c r="H54" s="51"/>
      <c r="I54" s="41"/>
      <c r="J54" s="41"/>
      <c r="K54" s="42"/>
    </row>
    <row r="55" spans="1:11" hidden="1" x14ac:dyDescent="0.35">
      <c r="A55" s="176"/>
      <c r="B55" s="48" t="s">
        <v>19</v>
      </c>
      <c r="C55" s="52" t="s">
        <v>104</v>
      </c>
      <c r="D55" s="46"/>
      <c r="E55" s="53">
        <f>E20*E54</f>
        <v>0</v>
      </c>
      <c r="F55" s="53">
        <f>F20*F54</f>
        <v>0</v>
      </c>
      <c r="G55" s="53">
        <f>G20*G54</f>
        <v>0</v>
      </c>
      <c r="H55" s="41"/>
      <c r="I55" s="41"/>
      <c r="J55" s="41"/>
      <c r="K55" s="42"/>
    </row>
    <row r="56" spans="1:11" hidden="1" x14ac:dyDescent="0.35">
      <c r="A56" s="177"/>
      <c r="B56" s="48" t="s">
        <v>108</v>
      </c>
      <c r="C56" s="52" t="s">
        <v>104</v>
      </c>
      <c r="D56" s="46"/>
      <c r="E56" s="53">
        <f t="shared" ref="E56:F56" si="22">E55+E52</f>
        <v>5550363</v>
      </c>
      <c r="F56" s="53">
        <f t="shared" si="22"/>
        <v>5148279</v>
      </c>
      <c r="G56" s="53">
        <f>G55+G52</f>
        <v>5938375.7240727274</v>
      </c>
      <c r="H56" s="41"/>
      <c r="I56" s="41"/>
      <c r="J56" s="41"/>
      <c r="K56" s="42"/>
    </row>
    <row r="57" spans="1:11" ht="56.5" customHeight="1" x14ac:dyDescent="0.35">
      <c r="A57" s="175" t="s">
        <v>47</v>
      </c>
      <c r="B57" s="43" t="str">
        <f>'TSSS '!B44</f>
        <v>Điều kiện cơ sở hạ tầng kỹ thuật</v>
      </c>
      <c r="C57" s="46"/>
      <c r="D57" s="40" t="str">
        <f>'TSSS '!C44</f>
        <v>Hạ tầng khu công nghiệp</v>
      </c>
      <c r="E57" s="40" t="str">
        <f>'TSSS '!D44</f>
        <v>Hạ tầng khu công nghiệp</v>
      </c>
      <c r="F57" s="40" t="str">
        <f>'TSSS '!E44</f>
        <v>Hạ tầng khu công nghiệp</v>
      </c>
      <c r="G57" s="40" t="str">
        <f>'TSSS '!F44</f>
        <v>Hạ tầng khu công nghiệp</v>
      </c>
      <c r="H57" s="41"/>
      <c r="I57" s="41"/>
      <c r="J57" s="41"/>
      <c r="K57" s="42"/>
    </row>
    <row r="58" spans="1:11" x14ac:dyDescent="0.35">
      <c r="A58" s="176"/>
      <c r="B58" s="48" t="s">
        <v>17</v>
      </c>
      <c r="C58" s="46" t="s">
        <v>18</v>
      </c>
      <c r="D58" s="46"/>
      <c r="E58" s="74">
        <v>0</v>
      </c>
      <c r="F58" s="74">
        <v>0</v>
      </c>
      <c r="G58" s="74">
        <v>0</v>
      </c>
      <c r="H58" s="51">
        <f>IF(E58=0,0,1)</f>
        <v>0</v>
      </c>
      <c r="I58" s="51">
        <f t="shared" ref="I58" si="23">IF(F58=0,0,1)</f>
        <v>0</v>
      </c>
      <c r="J58" s="51">
        <f t="shared" ref="J58" si="24">IF(G58=0,0,1)</f>
        <v>0</v>
      </c>
      <c r="K58" s="42"/>
    </row>
    <row r="59" spans="1:11" x14ac:dyDescent="0.35">
      <c r="A59" s="176"/>
      <c r="B59" s="48" t="s">
        <v>19</v>
      </c>
      <c r="C59" s="52" t="s">
        <v>104</v>
      </c>
      <c r="D59" s="46"/>
      <c r="E59" s="53">
        <f>E20*E58</f>
        <v>0</v>
      </c>
      <c r="F59" s="53">
        <f>F20*F58</f>
        <v>0</v>
      </c>
      <c r="G59" s="53">
        <f>G20*G58</f>
        <v>0</v>
      </c>
      <c r="H59" s="41"/>
      <c r="I59" s="41"/>
      <c r="J59" s="41"/>
      <c r="K59" s="42"/>
    </row>
    <row r="60" spans="1:11" x14ac:dyDescent="0.35">
      <c r="A60" s="177"/>
      <c r="B60" s="48" t="s">
        <v>108</v>
      </c>
      <c r="C60" s="52" t="s">
        <v>104</v>
      </c>
      <c r="D60" s="46"/>
      <c r="E60" s="53">
        <f t="shared" ref="E60:G60" si="25">E59+E56</f>
        <v>5550363</v>
      </c>
      <c r="F60" s="53">
        <f t="shared" si="25"/>
        <v>5148279</v>
      </c>
      <c r="G60" s="53">
        <f t="shared" si="25"/>
        <v>5938375.7240727274</v>
      </c>
      <c r="H60" s="41"/>
      <c r="I60" s="41"/>
      <c r="J60" s="41"/>
      <c r="K60" s="42"/>
    </row>
    <row r="61" spans="1:11" ht="28" hidden="1" x14ac:dyDescent="0.35">
      <c r="A61" s="175" t="s">
        <v>113</v>
      </c>
      <c r="B61" s="43" t="str">
        <f>'TSSS '!B45</f>
        <v>Điều kiện môi trường an ninh</v>
      </c>
      <c r="C61" s="46"/>
      <c r="D61" s="40" t="str">
        <f>'TSSS '!C45</f>
        <v>Tốt</v>
      </c>
      <c r="E61" s="40" t="str">
        <f>'TSSS '!D45</f>
        <v>Tốt</v>
      </c>
      <c r="F61" s="40" t="str">
        <f>'TSSS '!E45</f>
        <v>Tốt</v>
      </c>
      <c r="G61" s="40" t="str">
        <f>'TSSS '!F45</f>
        <v>Tốt</v>
      </c>
      <c r="H61" s="41"/>
      <c r="I61" s="41"/>
      <c r="J61" s="41"/>
      <c r="K61" s="42"/>
    </row>
    <row r="62" spans="1:11" hidden="1" x14ac:dyDescent="0.35">
      <c r="A62" s="176"/>
      <c r="B62" s="48" t="s">
        <v>17</v>
      </c>
      <c r="C62" s="46" t="s">
        <v>18</v>
      </c>
      <c r="D62" s="46"/>
      <c r="E62" s="50">
        <v>0</v>
      </c>
      <c r="F62" s="50">
        <v>0</v>
      </c>
      <c r="G62" s="50">
        <v>0</v>
      </c>
      <c r="H62" s="51"/>
      <c r="I62" s="41"/>
      <c r="J62" s="41"/>
      <c r="K62" s="42"/>
    </row>
    <row r="63" spans="1:11" hidden="1" x14ac:dyDescent="0.35">
      <c r="A63" s="176"/>
      <c r="B63" s="48" t="s">
        <v>19</v>
      </c>
      <c r="C63" s="52" t="s">
        <v>104</v>
      </c>
      <c r="D63" s="46"/>
      <c r="E63" s="53">
        <f>E20*E62</f>
        <v>0</v>
      </c>
      <c r="F63" s="53">
        <f>F20*F62</f>
        <v>0</v>
      </c>
      <c r="G63" s="53">
        <f>G20*G62</f>
        <v>0</v>
      </c>
      <c r="H63" s="41"/>
      <c r="I63" s="41"/>
      <c r="J63" s="41"/>
      <c r="K63" s="42"/>
    </row>
    <row r="64" spans="1:11" hidden="1" x14ac:dyDescent="0.35">
      <c r="A64" s="177"/>
      <c r="B64" s="48" t="s">
        <v>108</v>
      </c>
      <c r="C64" s="52" t="s">
        <v>104</v>
      </c>
      <c r="D64" s="46"/>
      <c r="E64" s="53">
        <f t="shared" ref="E64" si="26">E63+E60</f>
        <v>5550363</v>
      </c>
      <c r="F64" s="53">
        <f t="shared" ref="F64" si="27">F63+F60</f>
        <v>5148279</v>
      </c>
      <c r="G64" s="53">
        <f t="shared" ref="G64" si="28">G63+G60</f>
        <v>5938375.7240727274</v>
      </c>
      <c r="H64" s="41"/>
      <c r="I64" s="41"/>
      <c r="J64" s="41"/>
      <c r="K64" s="42"/>
    </row>
    <row r="65" spans="1:11" s="13" customFormat="1" x14ac:dyDescent="0.35">
      <c r="A65" s="45" t="s">
        <v>25</v>
      </c>
      <c r="B65" s="57" t="s">
        <v>26</v>
      </c>
      <c r="C65" s="45" t="s">
        <v>104</v>
      </c>
      <c r="D65" s="45"/>
      <c r="E65" s="65">
        <f>E3+E7+E11+E15+E19+E23+E27+E31+E35+E39+E43+E47+E51+E55+E59+E63</f>
        <v>5550363</v>
      </c>
      <c r="F65" s="65">
        <f>F3+F7+F11+F15+F19+F23+F27+F31+F35+F39+F43+F47+F51+F55+F59+F63</f>
        <v>5148279</v>
      </c>
      <c r="G65" s="65">
        <f>G3+G7+G11+G15+G19+G23+G27+G31+G35+G39+G43+G47+G51+G55+G59+G63</f>
        <v>5938375.7240727274</v>
      </c>
      <c r="H65" s="59">
        <f>AVERAGE(E65:G65)</f>
        <v>5545672.5746909091</v>
      </c>
      <c r="I65" s="55"/>
      <c r="J65" s="103">
        <f>AVERAGE(E65:F65)</f>
        <v>5349321</v>
      </c>
      <c r="K65" s="60"/>
    </row>
    <row r="66" spans="1:11" x14ac:dyDescent="0.35">
      <c r="A66" s="52" t="s">
        <v>27</v>
      </c>
      <c r="B66" s="48" t="s">
        <v>44</v>
      </c>
      <c r="C66" s="52" t="s">
        <v>28</v>
      </c>
      <c r="D66" s="52"/>
      <c r="E66" s="178">
        <f>AVERAGE(E65:G65)</f>
        <v>5545672.5746909091</v>
      </c>
      <c r="F66" s="178"/>
      <c r="G66" s="178"/>
      <c r="H66" s="41"/>
      <c r="I66" s="41"/>
      <c r="J66" s="41"/>
      <c r="K66" s="42"/>
    </row>
    <row r="67" spans="1:11" ht="15" customHeight="1" x14ac:dyDescent="0.35">
      <c r="A67" s="52" t="s">
        <v>29</v>
      </c>
      <c r="B67" s="48" t="s">
        <v>45</v>
      </c>
      <c r="C67" s="46" t="s">
        <v>18</v>
      </c>
      <c r="D67" s="52"/>
      <c r="E67" s="61">
        <f>(E65-$E$66)/$E$66</f>
        <v>8.457811466361766E-4</v>
      </c>
      <c r="F67" s="61">
        <f>(F65-$E$66)/$E$66</f>
        <v>-7.1658319047632923E-2</v>
      </c>
      <c r="G67" s="137">
        <f>(G65-$E$66)/$E$66</f>
        <v>7.0812537900996758E-2</v>
      </c>
      <c r="H67" s="62" t="s">
        <v>147</v>
      </c>
      <c r="I67" s="41"/>
      <c r="J67" s="41"/>
      <c r="K67" s="42"/>
    </row>
    <row r="68" spans="1:11" s="13" customFormat="1" ht="19.75" customHeight="1" x14ac:dyDescent="0.35">
      <c r="A68" s="45" t="s">
        <v>30</v>
      </c>
      <c r="B68" s="179" t="s">
        <v>31</v>
      </c>
      <c r="C68" s="180"/>
      <c r="D68" s="180"/>
      <c r="E68" s="180"/>
      <c r="F68" s="180"/>
      <c r="G68" s="181"/>
      <c r="H68" s="55"/>
      <c r="I68" s="55"/>
      <c r="J68" s="55"/>
      <c r="K68" s="60"/>
    </row>
    <row r="69" spans="1:11" ht="28" x14ac:dyDescent="0.35">
      <c r="A69" s="52" t="s">
        <v>32</v>
      </c>
      <c r="B69" s="48" t="s">
        <v>33</v>
      </c>
      <c r="C69" s="52" t="s">
        <v>28</v>
      </c>
      <c r="D69" s="52"/>
      <c r="E69" s="65">
        <f>ABS(E7)+ABS(E11)+ABS(E15)+ABS(E19)+ABS(E23)+ABS(E27)+ABS(E31)+ABS(E35)+ABS(E39)+ABS(E43)+ABS(E47)+ABS(E51)+ABS(E55)+ABS(E59)+ABS(E63)</f>
        <v>1233414</v>
      </c>
      <c r="F69" s="65">
        <f>ABS(F7)+ABS(F11)+ABS(F15)+ABS(F19)+ABS(F23)+ABS(F27)+ABS(F31)+ABS(F35)+ABS(F39)+ABS(F43)+ABS(F47)+ABS(F51)+ABS(F55)+ABS(F59)+ABS(F63)</f>
        <v>572031</v>
      </c>
      <c r="G69" s="65">
        <f>ABS(G7)+ABS(G11)+ABS(G15)+ABS(G19)+ABS(G23)+ABS(G27)+ABS(G31)+ABS(G35)+ABS(G39)+ABS(G43)+ABS(G47)+ABS(G51)+ABS(G55)+ABS(G59)+ABS(G63)</f>
        <v>2226890.8965272731</v>
      </c>
      <c r="H69" s="41"/>
      <c r="I69" s="41"/>
      <c r="J69" s="41"/>
      <c r="K69" s="42"/>
    </row>
    <row r="70" spans="1:11" x14ac:dyDescent="0.35">
      <c r="A70" s="52" t="s">
        <v>34</v>
      </c>
      <c r="B70" s="48" t="s">
        <v>35</v>
      </c>
      <c r="C70" s="46" t="s">
        <v>36</v>
      </c>
      <c r="D70" s="46"/>
      <c r="E70" s="63">
        <v>5</v>
      </c>
      <c r="F70" s="63">
        <v>5</v>
      </c>
      <c r="G70" s="63">
        <v>5</v>
      </c>
      <c r="H70" s="41">
        <f>H10+H22+H26+H30+H34+H42+H46+H50+H58</f>
        <v>-4</v>
      </c>
      <c r="I70" s="41">
        <f>I10+I22+I26+I30+I34+I42+I46+I50+I58</f>
        <v>7.0785103170608954</v>
      </c>
      <c r="J70" s="41">
        <f>J10+J22+J26+J30+J34+J42+J46+J50+J58</f>
        <v>16.533467539003521</v>
      </c>
      <c r="K70" s="42"/>
    </row>
    <row r="71" spans="1:11" x14ac:dyDescent="0.35">
      <c r="A71" s="52" t="s">
        <v>37</v>
      </c>
      <c r="B71" s="48" t="s">
        <v>38</v>
      </c>
      <c r="C71" s="46" t="s">
        <v>18</v>
      </c>
      <c r="D71" s="46"/>
      <c r="E71" s="82" t="s">
        <v>185</v>
      </c>
      <c r="F71" s="82" t="s">
        <v>185</v>
      </c>
      <c r="G71" s="82" t="s">
        <v>185</v>
      </c>
      <c r="H71" s="41"/>
      <c r="I71" s="41"/>
      <c r="J71" s="41"/>
      <c r="K71" s="42"/>
    </row>
    <row r="72" spans="1:11" ht="28" x14ac:dyDescent="0.35">
      <c r="A72" s="52" t="s">
        <v>39</v>
      </c>
      <c r="B72" s="48" t="s">
        <v>40</v>
      </c>
      <c r="C72" s="52" t="s">
        <v>28</v>
      </c>
      <c r="D72" s="52"/>
      <c r="E72" s="64">
        <f>(E7+E11+E15+E19+E23+E27+E31+E35+E39+E43+E47+E51+E55+E59+E63)</f>
        <v>-616707</v>
      </c>
      <c r="F72" s="64">
        <f>(F7+F11+F15+F19+F23+F27+F31+F35+F39+F43+F47+F51+F55+F59+F63)</f>
        <v>-572031</v>
      </c>
      <c r="G72" s="64">
        <f>(G7+G11+G15+G19+G23+G27+G31+G35+G39+G43+G47+G51+G55+G59+G63)</f>
        <v>-1484593.9310181821</v>
      </c>
      <c r="H72" s="41"/>
      <c r="I72" s="41"/>
      <c r="J72" s="41"/>
      <c r="K72" s="42"/>
    </row>
    <row r="73" spans="1:11" ht="28" hidden="1" x14ac:dyDescent="0.35">
      <c r="A73" s="79" t="s">
        <v>148</v>
      </c>
      <c r="B73" s="80" t="s">
        <v>149</v>
      </c>
      <c r="C73" s="79" t="s">
        <v>104</v>
      </c>
      <c r="D73" s="81"/>
      <c r="E73" s="189">
        <v>140000000</v>
      </c>
      <c r="F73" s="190"/>
      <c r="G73" s="191"/>
      <c r="H73" s="38">
        <f>E73</f>
        <v>140000000</v>
      </c>
    </row>
    <row r="74" spans="1:11" ht="42.75" hidden="1" customHeight="1" x14ac:dyDescent="0.35">
      <c r="B74" s="186" t="s">
        <v>89</v>
      </c>
      <c r="C74" s="187"/>
      <c r="D74" s="187"/>
      <c r="E74" s="187"/>
      <c r="F74" s="187"/>
      <c r="G74" s="187"/>
    </row>
    <row r="75" spans="1:11" ht="18.75" hidden="1" customHeight="1" x14ac:dyDescent="0.3">
      <c r="B75" s="14">
        <f>E66</f>
        <v>5545672.5746909091</v>
      </c>
      <c r="C75" s="15">
        <v>0.85</v>
      </c>
      <c r="D75" s="16">
        <f>C75*B75</f>
        <v>4713821.6884872727</v>
      </c>
      <c r="E75" s="17" t="s">
        <v>105</v>
      </c>
      <c r="F75" s="17"/>
    </row>
    <row r="76" spans="1:11" hidden="1" x14ac:dyDescent="0.35">
      <c r="B76" s="187" t="s">
        <v>110</v>
      </c>
      <c r="C76" s="187"/>
      <c r="D76" s="187"/>
      <c r="E76" s="187"/>
      <c r="F76" s="187"/>
      <c r="G76" s="187"/>
    </row>
    <row r="77" spans="1:11" ht="46.5" hidden="1" customHeight="1" x14ac:dyDescent="0.35">
      <c r="B77" s="186" t="s">
        <v>75</v>
      </c>
      <c r="C77" s="187"/>
      <c r="D77" s="187"/>
      <c r="E77" s="187"/>
      <c r="F77" s="187"/>
      <c r="G77" s="187"/>
    </row>
    <row r="78" spans="1:11" ht="33" hidden="1" customHeight="1" x14ac:dyDescent="0.35">
      <c r="B78" s="186" t="s">
        <v>88</v>
      </c>
      <c r="C78" s="187"/>
      <c r="D78" s="187"/>
      <c r="E78" s="187"/>
      <c r="F78" s="187"/>
      <c r="G78" s="187"/>
    </row>
    <row r="79" spans="1:11" hidden="1" x14ac:dyDescent="0.35">
      <c r="B79" s="188" t="s">
        <v>97</v>
      </c>
      <c r="C79" s="187"/>
      <c r="D79" s="187"/>
      <c r="E79" s="187"/>
      <c r="F79" s="187"/>
      <c r="G79" s="187"/>
    </row>
    <row r="80" spans="1:11" ht="46.5" hidden="1" customHeight="1" x14ac:dyDescent="0.35">
      <c r="B80" s="188" t="s">
        <v>111</v>
      </c>
      <c r="C80" s="187"/>
      <c r="D80" s="187"/>
      <c r="E80" s="187"/>
      <c r="F80" s="187"/>
      <c r="G80" s="187"/>
    </row>
    <row r="81" spans="1:7" ht="28.5" hidden="1" thickBot="1" x14ac:dyDescent="0.4">
      <c r="B81" s="185" t="s">
        <v>92</v>
      </c>
      <c r="C81" s="185" t="s">
        <v>76</v>
      </c>
      <c r="D81" s="19" t="s">
        <v>77</v>
      </c>
      <c r="E81" s="185" t="s">
        <v>78</v>
      </c>
      <c r="F81" s="18" t="s">
        <v>79</v>
      </c>
    </row>
    <row r="82" spans="1:7" ht="28" hidden="1" x14ac:dyDescent="0.35">
      <c r="B82" s="185"/>
      <c r="C82" s="185"/>
      <c r="D82" s="18" t="s">
        <v>81</v>
      </c>
      <c r="E82" s="185"/>
      <c r="F82" s="18" t="s">
        <v>80</v>
      </c>
    </row>
    <row r="83" spans="1:7" ht="14.5" hidden="1" thickBot="1" x14ac:dyDescent="0.4">
      <c r="B83" s="18"/>
      <c r="C83" s="185" t="s">
        <v>76</v>
      </c>
      <c r="D83" s="19" t="s">
        <v>106</v>
      </c>
      <c r="E83" s="18" t="s">
        <v>78</v>
      </c>
      <c r="F83" s="18" t="s">
        <v>86</v>
      </c>
      <c r="G83" s="20"/>
    </row>
    <row r="84" spans="1:7" hidden="1" x14ac:dyDescent="0.35">
      <c r="B84" s="18"/>
      <c r="C84" s="185"/>
      <c r="D84" s="18" t="s">
        <v>87</v>
      </c>
      <c r="E84" s="18"/>
      <c r="F84" s="18"/>
    </row>
    <row r="85" spans="1:7" hidden="1" x14ac:dyDescent="0.3">
      <c r="B85" s="21"/>
      <c r="C85" s="18" t="s">
        <v>76</v>
      </c>
      <c r="D85" s="22">
        <f>21675000*46.5/70</f>
        <v>14398392.857142856</v>
      </c>
      <c r="E85" s="18" t="s">
        <v>107</v>
      </c>
      <c r="F85" s="17"/>
      <c r="G85" s="23"/>
    </row>
    <row r="86" spans="1:7" ht="12.75" hidden="1" customHeight="1" x14ac:dyDescent="0.35">
      <c r="C86" s="24"/>
    </row>
    <row r="87" spans="1:7" ht="21.75" hidden="1" customHeight="1" thickBot="1" x14ac:dyDescent="0.4">
      <c r="A87" s="11" t="s">
        <v>7</v>
      </c>
      <c r="B87" s="11" t="s">
        <v>82</v>
      </c>
      <c r="C87" s="11" t="s">
        <v>83</v>
      </c>
      <c r="D87" s="11" t="s">
        <v>84</v>
      </c>
      <c r="E87" s="11" t="s">
        <v>85</v>
      </c>
    </row>
    <row r="88" spans="1:7" ht="56.5" hidden="1" thickBot="1" x14ac:dyDescent="0.4">
      <c r="A88" s="12">
        <v>1</v>
      </c>
      <c r="B88" s="25" t="s">
        <v>90</v>
      </c>
      <c r="C88" s="26" t="str">
        <f>D21</f>
        <v>Tài sản nằm trong Khu công nghiệp Sóng Thần 3</v>
      </c>
      <c r="D88" s="27">
        <f>D85</f>
        <v>14398392.857142856</v>
      </c>
      <c r="E88" s="27" t="e">
        <f>D88*C88</f>
        <v>#VALUE!</v>
      </c>
    </row>
    <row r="89" spans="1:7" ht="56.5" hidden="1" thickBot="1" x14ac:dyDescent="0.4">
      <c r="A89" s="12">
        <v>2</v>
      </c>
      <c r="B89" s="28" t="s">
        <v>91</v>
      </c>
      <c r="C89" s="26">
        <v>19067.3</v>
      </c>
      <c r="D89" s="27">
        <f>D88</f>
        <v>14398392.857142856</v>
      </c>
      <c r="E89" s="27">
        <f>D89*C89</f>
        <v>274538476124.99997</v>
      </c>
    </row>
    <row r="90" spans="1:7" ht="21.75" hidden="1" customHeight="1" x14ac:dyDescent="0.35">
      <c r="A90" s="12"/>
      <c r="B90" s="11" t="s">
        <v>42</v>
      </c>
      <c r="C90" s="11"/>
      <c r="D90" s="11"/>
      <c r="E90" s="29" t="e">
        <f>E88+E89</f>
        <v>#VALUE!</v>
      </c>
    </row>
    <row r="91" spans="1:7" hidden="1" x14ac:dyDescent="0.35"/>
    <row r="92" spans="1:7" hidden="1" x14ac:dyDescent="0.35"/>
    <row r="93" spans="1:7" ht="14.5" thickBot="1" x14ac:dyDescent="0.4"/>
    <row r="94" spans="1:7" ht="45.5" thickBot="1" x14ac:dyDescent="0.4">
      <c r="C94" s="142" t="s">
        <v>74</v>
      </c>
      <c r="D94" s="143" t="s">
        <v>94</v>
      </c>
      <c r="E94" s="143" t="s">
        <v>143</v>
      </c>
      <c r="F94" s="143" t="s">
        <v>144</v>
      </c>
      <c r="G94" s="143" t="s">
        <v>145</v>
      </c>
    </row>
    <row r="95" spans="1:7" ht="16" thickBot="1" x14ac:dyDescent="0.4">
      <c r="C95" s="144">
        <v>1</v>
      </c>
      <c r="D95" s="145" t="s">
        <v>1</v>
      </c>
      <c r="E95" s="146">
        <f>E65</f>
        <v>5550363</v>
      </c>
      <c r="F95" s="147">
        <f>1/3</f>
        <v>0.33333333333333331</v>
      </c>
      <c r="G95" s="148">
        <f>E95*F95</f>
        <v>1850121</v>
      </c>
    </row>
    <row r="96" spans="1:7" ht="16" thickBot="1" x14ac:dyDescent="0.4">
      <c r="C96" s="144">
        <v>2</v>
      </c>
      <c r="D96" s="145" t="s">
        <v>2</v>
      </c>
      <c r="E96" s="146">
        <f>F65</f>
        <v>5148279</v>
      </c>
      <c r="F96" s="147">
        <f t="shared" ref="F96:F97" si="29">1/3</f>
        <v>0.33333333333333331</v>
      </c>
      <c r="G96" s="148">
        <f t="shared" ref="G96:G97" si="30">E96*F96</f>
        <v>1716093</v>
      </c>
    </row>
    <row r="97" spans="3:7" ht="16" thickBot="1" x14ac:dyDescent="0.4">
      <c r="C97" s="144">
        <v>3</v>
      </c>
      <c r="D97" s="145" t="s">
        <v>3</v>
      </c>
      <c r="E97" s="146">
        <f>G65</f>
        <v>5938375.7240727274</v>
      </c>
      <c r="F97" s="147">
        <f t="shared" si="29"/>
        <v>0.33333333333333331</v>
      </c>
      <c r="G97" s="148">
        <f t="shared" si="30"/>
        <v>1979458.5746909091</v>
      </c>
    </row>
    <row r="98" spans="3:7" ht="15.5" thickBot="1" x14ac:dyDescent="0.4">
      <c r="C98" s="182" t="s">
        <v>146</v>
      </c>
      <c r="D98" s="183"/>
      <c r="E98" s="183"/>
      <c r="F98" s="184"/>
      <c r="G98" s="149">
        <f>SUM(G95:G97)</f>
        <v>5545672.5746909091</v>
      </c>
    </row>
    <row r="99" spans="3:7" ht="15.5" thickBot="1" x14ac:dyDescent="0.4">
      <c r="C99" s="182" t="s">
        <v>49</v>
      </c>
      <c r="D99" s="183"/>
      <c r="E99" s="183"/>
      <c r="F99" s="184"/>
      <c r="G99" s="149">
        <f>ROUND(G98,-5)</f>
        <v>5500000</v>
      </c>
    </row>
    <row r="100" spans="3:7" x14ac:dyDescent="0.35">
      <c r="E100" s="20"/>
    </row>
    <row r="101" spans="3:7" x14ac:dyDescent="0.35">
      <c r="E101" s="30"/>
    </row>
    <row r="102" spans="3:7" x14ac:dyDescent="0.35">
      <c r="E102" s="30"/>
    </row>
    <row r="103" spans="3:7" x14ac:dyDescent="0.35">
      <c r="E103" s="30"/>
    </row>
  </sheetData>
  <autoFilter ref="A1:G85" xr:uid="{00000000-0009-0000-0000-000005000000}"/>
  <mergeCells count="30">
    <mergeCell ref="B68:G68"/>
    <mergeCell ref="C98:F98"/>
    <mergeCell ref="C99:F99"/>
    <mergeCell ref="B81:B82"/>
    <mergeCell ref="C81:C82"/>
    <mergeCell ref="E81:E82"/>
    <mergeCell ref="C83:C84"/>
    <mergeCell ref="B74:G74"/>
    <mergeCell ref="B76:G76"/>
    <mergeCell ref="B77:G77"/>
    <mergeCell ref="B78:G78"/>
    <mergeCell ref="B79:G79"/>
    <mergeCell ref="B80:G80"/>
    <mergeCell ref="E73:G73"/>
    <mergeCell ref="E66:G66"/>
    <mergeCell ref="A13:A16"/>
    <mergeCell ref="A37:A40"/>
    <mergeCell ref="A41:A44"/>
    <mergeCell ref="A53:A56"/>
    <mergeCell ref="A33:A36"/>
    <mergeCell ref="A17:A20"/>
    <mergeCell ref="A45:A48"/>
    <mergeCell ref="A5:A8"/>
    <mergeCell ref="A57:A60"/>
    <mergeCell ref="A61:A64"/>
    <mergeCell ref="A9:A12"/>
    <mergeCell ref="A21:A24"/>
    <mergeCell ref="A25:A28"/>
    <mergeCell ref="A29:A32"/>
    <mergeCell ref="A49:A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733C-145E-421B-A668-0C22078E16FB}">
  <dimension ref="A1:O13"/>
  <sheetViews>
    <sheetView zoomScale="78" workbookViewId="0">
      <selection activeCell="D7" sqref="D7"/>
    </sheetView>
  </sheetViews>
  <sheetFormatPr defaultRowHeight="15.5" x14ac:dyDescent="0.35"/>
  <cols>
    <col min="2" max="2" width="26.33203125" customWidth="1"/>
    <col min="3" max="3" width="13.25" customWidth="1"/>
    <col min="4" max="4" width="25.5" customWidth="1"/>
    <col min="5" max="5" width="12.9140625" customWidth="1"/>
    <col min="6" max="6" width="12.08203125" customWidth="1"/>
    <col min="12" max="12" width="17.5" customWidth="1"/>
    <col min="13" max="13" width="20.25" customWidth="1"/>
  </cols>
  <sheetData>
    <row r="1" spans="1:15" x14ac:dyDescent="0.35">
      <c r="A1" t="s">
        <v>206</v>
      </c>
    </row>
    <row r="2" spans="1:15" x14ac:dyDescent="0.35">
      <c r="A2" t="s">
        <v>7</v>
      </c>
      <c r="B2" t="s">
        <v>207</v>
      </c>
      <c r="C2" t="s">
        <v>208</v>
      </c>
      <c r="D2" t="s">
        <v>210</v>
      </c>
      <c r="E2" t="s">
        <v>211</v>
      </c>
      <c r="F2" t="s">
        <v>212</v>
      </c>
      <c r="G2" t="s">
        <v>213</v>
      </c>
      <c r="L2" t="s">
        <v>214</v>
      </c>
      <c r="M2" t="s">
        <v>215</v>
      </c>
      <c r="N2" t="s">
        <v>216</v>
      </c>
    </row>
    <row r="3" spans="1:15" x14ac:dyDescent="0.35">
      <c r="G3" t="s">
        <v>217</v>
      </c>
      <c r="H3" t="s">
        <v>218</v>
      </c>
      <c r="I3" t="s">
        <v>219</v>
      </c>
      <c r="J3" t="s">
        <v>220</v>
      </c>
      <c r="K3" t="s">
        <v>221</v>
      </c>
    </row>
    <row r="4" spans="1:15" x14ac:dyDescent="0.35">
      <c r="A4">
        <v>1</v>
      </c>
      <c r="B4" t="s">
        <v>227</v>
      </c>
      <c r="C4">
        <v>336.1</v>
      </c>
      <c r="D4" s="226">
        <f>6247000*1.048/1.1</f>
        <v>5951687.2727272725</v>
      </c>
      <c r="E4" s="227">
        <v>1</v>
      </c>
      <c r="F4" s="226">
        <f>C4*D4</f>
        <v>2000362092.3636365</v>
      </c>
      <c r="G4">
        <v>2016</v>
      </c>
      <c r="H4">
        <v>2026</v>
      </c>
      <c r="I4">
        <f>H4-G4</f>
        <v>10</v>
      </c>
      <c r="J4">
        <v>40</v>
      </c>
      <c r="K4" s="228">
        <f>I4/J4</f>
        <v>0.25</v>
      </c>
      <c r="L4" s="226">
        <f>F4*K4</f>
        <v>500090523.09090912</v>
      </c>
      <c r="M4" s="226">
        <f>F4-L4</f>
        <v>1500271569.2727275</v>
      </c>
      <c r="N4" t="s">
        <v>222</v>
      </c>
      <c r="O4" t="s">
        <v>223</v>
      </c>
    </row>
    <row r="5" spans="1:15" x14ac:dyDescent="0.35">
      <c r="A5">
        <v>2</v>
      </c>
      <c r="B5" t="s">
        <v>202</v>
      </c>
      <c r="C5">
        <v>2600</v>
      </c>
      <c r="D5" s="226">
        <f>3208000*1.025/1.1</f>
        <v>2989272.7272727266</v>
      </c>
      <c r="E5" s="227">
        <v>1</v>
      </c>
      <c r="F5" s="226">
        <f t="shared" ref="F5:F9" si="0">C5*D5</f>
        <v>7772109090.9090891</v>
      </c>
      <c r="G5">
        <v>2016</v>
      </c>
      <c r="H5">
        <v>2026</v>
      </c>
      <c r="I5">
        <f t="shared" ref="I5:I9" si="1">H5-G5</f>
        <v>10</v>
      </c>
      <c r="J5">
        <v>25</v>
      </c>
      <c r="K5" s="228">
        <f t="shared" ref="K5:K9" si="2">I5/J5</f>
        <v>0.4</v>
      </c>
      <c r="L5" s="226">
        <f t="shared" ref="L5:L9" si="3">F5*K5</f>
        <v>3108843636.363636</v>
      </c>
      <c r="M5" s="226">
        <f t="shared" ref="M5:M9" si="4">F5-L5</f>
        <v>4663265454.5454531</v>
      </c>
      <c r="N5" t="s">
        <v>222</v>
      </c>
      <c r="O5" t="s">
        <v>225</v>
      </c>
    </row>
    <row r="6" spans="1:15" x14ac:dyDescent="0.35">
      <c r="A6">
        <v>3</v>
      </c>
      <c r="B6" t="s">
        <v>224</v>
      </c>
      <c r="C6">
        <v>441</v>
      </c>
      <c r="D6" s="226">
        <f>3208000*1.025/1.1</f>
        <v>2989272.7272727266</v>
      </c>
      <c r="E6" s="227">
        <v>1</v>
      </c>
      <c r="F6" s="226">
        <f t="shared" si="0"/>
        <v>1318269272.7272725</v>
      </c>
      <c r="G6">
        <v>2016</v>
      </c>
      <c r="H6">
        <v>2026</v>
      </c>
      <c r="I6">
        <f t="shared" si="1"/>
        <v>10</v>
      </c>
      <c r="J6">
        <v>25</v>
      </c>
      <c r="K6" s="228">
        <f t="shared" si="2"/>
        <v>0.4</v>
      </c>
      <c r="L6" s="226">
        <f t="shared" si="3"/>
        <v>527307709.090909</v>
      </c>
      <c r="M6" s="226">
        <f t="shared" si="4"/>
        <v>790961563.63636351</v>
      </c>
      <c r="N6" t="s">
        <v>222</v>
      </c>
      <c r="O6" t="s">
        <v>225</v>
      </c>
    </row>
    <row r="7" spans="1:15" x14ac:dyDescent="0.35">
      <c r="A7">
        <v>4</v>
      </c>
      <c r="B7" t="s">
        <v>228</v>
      </c>
      <c r="C7">
        <v>110.7</v>
      </c>
      <c r="D7" s="226">
        <f>6247000*1.048/1.1</f>
        <v>5951687.2727272725</v>
      </c>
      <c r="E7" s="227">
        <v>1</v>
      </c>
      <c r="F7" s="226">
        <f t="shared" si="0"/>
        <v>658851781.09090912</v>
      </c>
      <c r="G7">
        <v>2016</v>
      </c>
      <c r="H7">
        <v>2026</v>
      </c>
      <c r="I7">
        <f t="shared" si="1"/>
        <v>10</v>
      </c>
      <c r="J7">
        <v>40</v>
      </c>
      <c r="K7" s="228">
        <f t="shared" si="2"/>
        <v>0.25</v>
      </c>
      <c r="L7" s="226">
        <f t="shared" si="3"/>
        <v>164712945.27272728</v>
      </c>
      <c r="M7" s="226">
        <f t="shared" si="4"/>
        <v>494138835.81818187</v>
      </c>
      <c r="N7" t="s">
        <v>222</v>
      </c>
      <c r="O7" t="s">
        <v>225</v>
      </c>
    </row>
    <row r="8" spans="1:15" x14ac:dyDescent="0.35">
      <c r="A8">
        <v>5</v>
      </c>
      <c r="B8" t="s">
        <v>229</v>
      </c>
      <c r="C8">
        <v>238.6</v>
      </c>
      <c r="D8" s="226">
        <f>8370000*1.048/1.1</f>
        <v>7974327.2727272725</v>
      </c>
      <c r="E8" s="227">
        <v>1</v>
      </c>
      <c r="F8" s="226">
        <f t="shared" si="0"/>
        <v>1902674487.2727273</v>
      </c>
      <c r="G8">
        <v>2016</v>
      </c>
      <c r="H8">
        <v>2026</v>
      </c>
      <c r="I8">
        <f t="shared" si="1"/>
        <v>10</v>
      </c>
      <c r="J8">
        <v>40</v>
      </c>
      <c r="K8" s="228">
        <f t="shared" si="2"/>
        <v>0.25</v>
      </c>
      <c r="L8" s="226">
        <f t="shared" si="3"/>
        <v>475668621.81818181</v>
      </c>
      <c r="M8" s="226">
        <f t="shared" si="4"/>
        <v>1427005865.4545455</v>
      </c>
      <c r="N8" t="s">
        <v>222</v>
      </c>
      <c r="O8" t="s">
        <v>225</v>
      </c>
    </row>
    <row r="9" spans="1:15" x14ac:dyDescent="0.35">
      <c r="A9">
        <v>6</v>
      </c>
      <c r="B9" t="s">
        <v>230</v>
      </c>
      <c r="C9">
        <v>131.4</v>
      </c>
      <c r="D9" s="226">
        <f>6247000*1.048/1.1</f>
        <v>5951687.2727272725</v>
      </c>
      <c r="E9" s="227">
        <v>1</v>
      </c>
      <c r="F9" s="226">
        <f t="shared" si="0"/>
        <v>782051707.63636363</v>
      </c>
      <c r="G9">
        <v>2016</v>
      </c>
      <c r="H9">
        <v>2026</v>
      </c>
      <c r="I9">
        <f t="shared" si="1"/>
        <v>10</v>
      </c>
      <c r="J9">
        <v>40</v>
      </c>
      <c r="K9" s="228">
        <f t="shared" si="2"/>
        <v>0.25</v>
      </c>
      <c r="L9" s="226">
        <f t="shared" si="3"/>
        <v>195512926.90909091</v>
      </c>
      <c r="M9" s="226">
        <f t="shared" si="4"/>
        <v>586538780.72727275</v>
      </c>
      <c r="N9" t="s">
        <v>222</v>
      </c>
      <c r="O9" t="s">
        <v>225</v>
      </c>
    </row>
    <row r="10" spans="1:15" x14ac:dyDescent="0.35">
      <c r="A10" t="s">
        <v>226</v>
      </c>
      <c r="M10" s="226">
        <f>SUM(M4:M9)</f>
        <v>9462182069.4545441</v>
      </c>
    </row>
    <row r="11" spans="1:15" x14ac:dyDescent="0.35">
      <c r="M11" s="226"/>
    </row>
    <row r="12" spans="1:15" x14ac:dyDescent="0.35">
      <c r="M12" s="226"/>
    </row>
    <row r="13" spans="1:15" x14ac:dyDescent="0.35">
      <c r="M13" s="22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9:S49"/>
  <sheetViews>
    <sheetView showGridLines="0" topLeftCell="F21" zoomScale="111" zoomScaleNormal="115" workbookViewId="0">
      <selection activeCell="M40" sqref="M40"/>
    </sheetView>
  </sheetViews>
  <sheetFormatPr defaultColWidth="8.58203125" defaultRowHeight="15.5" x14ac:dyDescent="0.35"/>
  <cols>
    <col min="1" max="1" width="5" style="84" customWidth="1"/>
    <col min="2" max="5" width="8.58203125" style="84"/>
    <col min="6" max="6" width="12.33203125" style="84" bestFit="1" customWidth="1"/>
    <col min="7" max="9" width="8.58203125" style="84"/>
    <col min="10" max="10" width="11.83203125" style="84" customWidth="1"/>
    <col min="11" max="11" width="32.83203125" style="84" customWidth="1"/>
    <col min="12" max="13" width="8.58203125" style="84"/>
    <col min="14" max="17" width="8.83203125" style="84" customWidth="1"/>
    <col min="18" max="16384" width="8.58203125" style="84"/>
  </cols>
  <sheetData>
    <row r="9" spans="1:19" x14ac:dyDescent="0.35">
      <c r="A9" s="214" t="s">
        <v>167</v>
      </c>
      <c r="B9" s="215"/>
      <c r="C9" s="215"/>
      <c r="D9" s="215"/>
      <c r="E9" s="215"/>
      <c r="F9" s="215"/>
      <c r="G9" s="215"/>
      <c r="H9" s="215"/>
      <c r="I9" s="215"/>
      <c r="J9" s="216"/>
      <c r="K9" s="83"/>
      <c r="L9" s="83"/>
      <c r="M9" s="83"/>
      <c r="N9" s="83"/>
      <c r="O9" s="83"/>
      <c r="P9" s="83"/>
      <c r="Q9" s="83"/>
      <c r="R9" s="83"/>
      <c r="S9" s="83"/>
    </row>
    <row r="10" spans="1:19" x14ac:dyDescent="0.35">
      <c r="A10" s="105" t="s">
        <v>54</v>
      </c>
      <c r="B10" s="203" t="s">
        <v>127</v>
      </c>
      <c r="C10" s="204"/>
      <c r="D10" s="204"/>
      <c r="E10" s="204"/>
      <c r="F10" s="204"/>
      <c r="G10" s="204"/>
      <c r="H10" s="204"/>
      <c r="I10" s="204"/>
      <c r="J10" s="205"/>
      <c r="K10" s="83"/>
      <c r="L10" s="83"/>
      <c r="M10" s="83"/>
      <c r="N10" s="83"/>
      <c r="O10" s="83"/>
      <c r="P10" s="83"/>
      <c r="Q10" s="83"/>
      <c r="R10" s="83"/>
      <c r="S10" s="83"/>
    </row>
    <row r="11" spans="1:19" x14ac:dyDescent="0.35">
      <c r="A11" s="106" t="s">
        <v>55</v>
      </c>
      <c r="B11" s="213" t="s">
        <v>123</v>
      </c>
      <c r="C11" s="213"/>
      <c r="D11" s="213"/>
      <c r="E11" s="213"/>
      <c r="F11" s="213" t="str">
        <f>'TSSS '!D23</f>
        <v> (Nam Phát ICD)</v>
      </c>
      <c r="G11" s="213"/>
      <c r="H11" s="213"/>
      <c r="I11" s="213"/>
      <c r="J11" s="213"/>
      <c r="K11" s="85"/>
      <c r="L11" s="85"/>
      <c r="M11" s="85"/>
      <c r="N11" s="85"/>
      <c r="O11" s="85"/>
      <c r="P11" s="85"/>
      <c r="Q11" s="85"/>
      <c r="R11" s="85"/>
      <c r="S11" s="85"/>
    </row>
    <row r="12" spans="1:19" ht="34.5" customHeight="1" x14ac:dyDescent="0.35">
      <c r="A12" s="106" t="s">
        <v>55</v>
      </c>
      <c r="B12" s="210" t="s">
        <v>126</v>
      </c>
      <c r="C12" s="210"/>
      <c r="D12" s="210"/>
      <c r="E12" s="210"/>
      <c r="F12" s="217" t="str">
        <f>'TSSS '!D21</f>
        <v>Bán đất 40000m2 tại khu công nghiệp Sóng Thần 3, Bình Dương - CÔNG TY TNHH ICD NAM PHÁT</v>
      </c>
      <c r="G12" s="217"/>
      <c r="H12" s="217"/>
      <c r="I12" s="217"/>
      <c r="J12" s="217"/>
      <c r="K12" s="85"/>
      <c r="L12" s="85"/>
      <c r="M12" s="85"/>
      <c r="N12" s="85"/>
      <c r="O12" s="85"/>
      <c r="P12" s="85"/>
      <c r="Q12" s="85"/>
      <c r="R12" s="85"/>
      <c r="S12" s="85"/>
    </row>
    <row r="13" spans="1:19" x14ac:dyDescent="0.35">
      <c r="A13" s="106" t="s">
        <v>55</v>
      </c>
      <c r="B13" s="213" t="s">
        <v>124</v>
      </c>
      <c r="C13" s="213"/>
      <c r="D13" s="213"/>
      <c r="E13" s="213"/>
      <c r="F13" s="212">
        <f>'TSSS '!D50</f>
        <v>274092000000</v>
      </c>
      <c r="G13" s="212"/>
      <c r="H13" s="212"/>
      <c r="I13" s="212"/>
      <c r="J13" s="212"/>
      <c r="K13" s="85"/>
      <c r="L13" s="209"/>
      <c r="M13" s="209"/>
      <c r="N13" s="209"/>
      <c r="O13" s="209"/>
      <c r="P13" s="209"/>
      <c r="Q13" s="209"/>
      <c r="R13" s="85"/>
      <c r="S13" s="85"/>
    </row>
    <row r="14" spans="1:19" x14ac:dyDescent="0.35">
      <c r="A14" s="106" t="s">
        <v>55</v>
      </c>
      <c r="B14" s="213" t="s">
        <v>125</v>
      </c>
      <c r="C14" s="213"/>
      <c r="D14" s="213"/>
      <c r="E14" s="213"/>
      <c r="F14" s="212">
        <f>'TSSS '!D51</f>
        <v>246682800000</v>
      </c>
      <c r="G14" s="212"/>
      <c r="H14" s="212"/>
      <c r="I14" s="212"/>
      <c r="J14" s="212"/>
      <c r="K14" s="85"/>
      <c r="L14" s="209"/>
      <c r="M14" s="209"/>
      <c r="N14" s="209"/>
      <c r="O14" s="209"/>
      <c r="P14" s="209"/>
      <c r="Q14" s="209"/>
      <c r="R14" s="85"/>
      <c r="S14" s="85"/>
    </row>
    <row r="15" spans="1:19" x14ac:dyDescent="0.35">
      <c r="A15" s="107" t="s">
        <v>55</v>
      </c>
      <c r="B15" s="210" t="s">
        <v>129</v>
      </c>
      <c r="C15" s="210"/>
      <c r="D15" s="210"/>
      <c r="E15" s="210"/>
      <c r="F15" s="213" t="str">
        <f>'TSSS '!D24</f>
        <v xml:space="preserve">Đang giao dịch </v>
      </c>
      <c r="G15" s="213"/>
      <c r="H15" s="213"/>
      <c r="I15" s="213"/>
      <c r="J15" s="213"/>
      <c r="K15" s="85"/>
      <c r="L15" s="85"/>
      <c r="M15" s="85"/>
      <c r="N15" s="85"/>
      <c r="O15" s="85"/>
      <c r="P15" s="85"/>
      <c r="Q15" s="85"/>
      <c r="R15" s="85"/>
      <c r="S15" s="85"/>
    </row>
    <row r="16" spans="1:19" ht="32.5" customHeight="1" x14ac:dyDescent="0.35">
      <c r="A16" s="107" t="s">
        <v>55</v>
      </c>
      <c r="B16" s="210" t="s">
        <v>166</v>
      </c>
      <c r="C16" s="210"/>
      <c r="D16" s="210"/>
      <c r="E16" s="210"/>
      <c r="F16" s="211" t="str">
        <f>'TSSS '!D20</f>
        <v>Phường Bình Dương, thành phố Hồ Chí Minh</v>
      </c>
      <c r="G16" s="211"/>
      <c r="H16" s="211"/>
      <c r="I16" s="211"/>
      <c r="J16" s="211"/>
      <c r="K16" s="86"/>
      <c r="L16" s="86"/>
      <c r="M16" s="86"/>
      <c r="N16" s="86"/>
      <c r="O16" s="86"/>
      <c r="P16" s="86"/>
      <c r="Q16" s="86"/>
      <c r="R16" s="86"/>
      <c r="S16" s="86"/>
    </row>
    <row r="17" spans="1:19" ht="18.5" x14ac:dyDescent="0.35">
      <c r="A17" s="107" t="s">
        <v>55</v>
      </c>
      <c r="B17" s="210" t="s">
        <v>150</v>
      </c>
      <c r="C17" s="210"/>
      <c r="D17" s="210"/>
      <c r="E17" s="210"/>
      <c r="F17" s="200">
        <f>'TSSS '!D34</f>
        <v>40000</v>
      </c>
      <c r="G17" s="201"/>
      <c r="H17" s="201"/>
      <c r="I17" s="201"/>
      <c r="J17" s="202"/>
      <c r="K17" s="86"/>
      <c r="L17" s="86"/>
      <c r="M17" s="86"/>
      <c r="N17" s="86"/>
      <c r="O17" s="86"/>
      <c r="P17" s="86"/>
      <c r="Q17" s="86"/>
      <c r="R17" s="86"/>
      <c r="S17" s="86"/>
    </row>
    <row r="18" spans="1:19" x14ac:dyDescent="0.35">
      <c r="A18" s="107" t="s">
        <v>55</v>
      </c>
      <c r="B18" s="210" t="s">
        <v>140</v>
      </c>
      <c r="C18" s="210"/>
      <c r="D18" s="210"/>
      <c r="E18" s="210"/>
      <c r="F18" s="200">
        <f>'TSSS '!D38</f>
        <v>190.38</v>
      </c>
      <c r="G18" s="201"/>
      <c r="H18" s="201"/>
      <c r="I18" s="201"/>
      <c r="J18" s="202"/>
      <c r="K18" s="86"/>
      <c r="L18" s="86"/>
      <c r="M18" s="86"/>
      <c r="N18" s="86"/>
      <c r="O18" s="86"/>
      <c r="P18" s="86"/>
      <c r="Q18" s="86"/>
      <c r="R18" s="86"/>
      <c r="S18" s="86"/>
    </row>
    <row r="19" spans="1:19" x14ac:dyDescent="0.35">
      <c r="A19" s="107" t="s">
        <v>55</v>
      </c>
      <c r="B19" s="210" t="s">
        <v>141</v>
      </c>
      <c r="C19" s="210"/>
      <c r="D19" s="210"/>
      <c r="E19" s="210"/>
      <c r="F19" s="200" t="str">
        <f>'TSSS '!D40</f>
        <v>Tiếp giáp 3 mặt tiền</v>
      </c>
      <c r="G19" s="201"/>
      <c r="H19" s="201"/>
      <c r="I19" s="201"/>
      <c r="J19" s="202"/>
      <c r="K19" s="86"/>
      <c r="L19" s="86"/>
      <c r="M19" s="86"/>
      <c r="N19" s="86"/>
      <c r="O19" s="86"/>
      <c r="P19" s="86"/>
      <c r="Q19" s="86"/>
      <c r="R19" s="86"/>
      <c r="S19" s="86"/>
    </row>
    <row r="20" spans="1:19" x14ac:dyDescent="0.35">
      <c r="A20" s="107" t="s">
        <v>55</v>
      </c>
      <c r="B20" s="210" t="s">
        <v>142</v>
      </c>
      <c r="C20" s="210"/>
      <c r="D20" s="210"/>
      <c r="E20" s="210"/>
      <c r="F20" s="200" t="str">
        <f>'TSSS '!D41</f>
        <v>Vuông vức</v>
      </c>
      <c r="G20" s="201"/>
      <c r="H20" s="201"/>
      <c r="I20" s="201"/>
      <c r="J20" s="202"/>
      <c r="K20" s="86"/>
      <c r="L20" s="86"/>
      <c r="M20" s="86"/>
      <c r="N20" s="86"/>
      <c r="O20" s="86"/>
      <c r="P20" s="86"/>
      <c r="Q20" s="86"/>
      <c r="R20" s="86"/>
      <c r="S20" s="86"/>
    </row>
    <row r="21" spans="1:19" ht="55" customHeight="1" x14ac:dyDescent="0.35">
      <c r="A21" s="107" t="s">
        <v>55</v>
      </c>
      <c r="B21" s="211" t="s">
        <v>130</v>
      </c>
      <c r="C21" s="211"/>
      <c r="D21" s="211"/>
      <c r="E21" s="211"/>
      <c r="F21" s="211" t="str">
        <f>'TSSS '!D30</f>
        <v>Tài sản nằm trong Khu công nghiệp Sóng Thần 3</v>
      </c>
      <c r="G21" s="211"/>
      <c r="H21" s="211"/>
      <c r="I21" s="211"/>
      <c r="J21" s="211"/>
      <c r="K21" s="87"/>
      <c r="L21" s="87"/>
      <c r="M21"/>
      <c r="N21" s="87"/>
      <c r="O21" s="87"/>
      <c r="P21" s="87"/>
      <c r="Q21" s="87"/>
      <c r="R21" s="87"/>
      <c r="S21" s="87"/>
    </row>
    <row r="22" spans="1:19" ht="22.4" hidden="1" customHeight="1" x14ac:dyDescent="0.35">
      <c r="A22" s="107" t="s">
        <v>55</v>
      </c>
      <c r="B22" s="211" t="s">
        <v>131</v>
      </c>
      <c r="C22" s="211"/>
      <c r="D22" s="211"/>
      <c r="E22" s="211"/>
      <c r="F22" s="211" t="str">
        <f>'TSSS '!D33</f>
        <v>17,6m + vỉa hè</v>
      </c>
      <c r="G22" s="211"/>
      <c r="H22" s="211"/>
      <c r="I22" s="211"/>
      <c r="J22" s="211"/>
      <c r="K22" s="87"/>
      <c r="L22" s="87"/>
      <c r="M22" s="87"/>
      <c r="N22" s="87"/>
      <c r="O22" s="87"/>
      <c r="P22" s="87"/>
      <c r="Q22" s="87"/>
      <c r="R22" s="87"/>
      <c r="S22" s="87"/>
    </row>
    <row r="23" spans="1:19" ht="29.5" customHeight="1" x14ac:dyDescent="0.35">
      <c r="A23" s="107" t="s">
        <v>55</v>
      </c>
      <c r="B23" s="211" t="s">
        <v>132</v>
      </c>
      <c r="C23" s="211"/>
      <c r="D23" s="211"/>
      <c r="E23" s="211"/>
      <c r="F23" s="211" t="str">
        <f>'TSSS '!D44</f>
        <v>Hạ tầng khu công nghiệp</v>
      </c>
      <c r="G23" s="211"/>
      <c r="H23" s="211"/>
      <c r="I23" s="211"/>
      <c r="J23" s="211"/>
      <c r="K23" s="87"/>
      <c r="L23" s="87"/>
      <c r="M23" s="87"/>
      <c r="N23" s="87"/>
      <c r="O23" s="87"/>
      <c r="P23" s="87"/>
      <c r="Q23" s="87"/>
      <c r="R23" s="87"/>
      <c r="S23" s="87"/>
    </row>
    <row r="24" spans="1:19" hidden="1" x14ac:dyDescent="0.35">
      <c r="A24" s="105" t="s">
        <v>56</v>
      </c>
      <c r="B24" s="203" t="s">
        <v>128</v>
      </c>
      <c r="C24" s="204"/>
      <c r="D24" s="204"/>
      <c r="E24" s="204"/>
      <c r="F24" s="204"/>
      <c r="G24" s="204"/>
      <c r="H24" s="204"/>
      <c r="I24" s="204"/>
      <c r="J24" s="205"/>
      <c r="K24" s="85"/>
      <c r="L24" s="85"/>
      <c r="M24" s="85"/>
      <c r="N24" s="85"/>
      <c r="O24" s="85"/>
      <c r="P24" s="85"/>
      <c r="Q24" s="85"/>
      <c r="R24" s="85"/>
      <c r="S24" s="85"/>
    </row>
    <row r="25" spans="1:19" ht="15.65" hidden="1" customHeight="1" x14ac:dyDescent="0.35">
      <c r="A25" s="108" t="s">
        <v>55</v>
      </c>
      <c r="B25" s="211" t="s">
        <v>133</v>
      </c>
      <c r="C25" s="211"/>
      <c r="D25" s="211"/>
      <c r="E25" s="211"/>
      <c r="F25" s="211" t="str">
        <f>'TSSS '!D46</f>
        <v>Đất trống</v>
      </c>
      <c r="G25" s="211"/>
      <c r="H25" s="211"/>
      <c r="I25" s="211"/>
      <c r="J25" s="211"/>
      <c r="K25" s="87"/>
      <c r="L25" s="87"/>
      <c r="M25" s="87"/>
      <c r="N25" s="87"/>
      <c r="O25" s="87"/>
      <c r="P25" s="87"/>
      <c r="Q25" s="87"/>
      <c r="R25" s="87"/>
      <c r="S25" s="87"/>
    </row>
    <row r="26" spans="1:19" ht="15.65" hidden="1" customHeight="1" x14ac:dyDescent="0.35">
      <c r="A26" s="108" t="s">
        <v>55</v>
      </c>
      <c r="B26" s="211" t="s">
        <v>134</v>
      </c>
      <c r="C26" s="211"/>
      <c r="D26" s="211"/>
      <c r="E26" s="211"/>
      <c r="F26" s="109">
        <f>'TSSS '!D48</f>
        <v>0</v>
      </c>
      <c r="G26" s="109"/>
      <c r="H26" s="109"/>
      <c r="I26" s="109"/>
      <c r="J26" s="109"/>
      <c r="K26" s="87"/>
      <c r="L26" s="87"/>
      <c r="M26" s="87"/>
      <c r="N26" s="87"/>
      <c r="O26" s="87"/>
      <c r="P26" s="87"/>
      <c r="Q26" s="87"/>
      <c r="R26" s="87"/>
      <c r="S26" s="87"/>
    </row>
    <row r="27" spans="1:19" hidden="1" x14ac:dyDescent="0.35">
      <c r="A27" s="108" t="s">
        <v>55</v>
      </c>
      <c r="B27" s="213" t="s">
        <v>135</v>
      </c>
      <c r="C27" s="213"/>
      <c r="D27" s="213"/>
      <c r="E27" s="213"/>
      <c r="F27" s="106">
        <f>'TSSS '!D47</f>
        <v>0</v>
      </c>
      <c r="G27" s="219"/>
      <c r="H27" s="219"/>
      <c r="I27" s="106"/>
      <c r="J27" s="106"/>
      <c r="K27" s="85"/>
      <c r="L27" s="85"/>
      <c r="M27" s="85"/>
      <c r="N27" s="85"/>
      <c r="O27" s="85"/>
      <c r="P27" s="85"/>
      <c r="Q27" s="85"/>
      <c r="R27" s="85"/>
      <c r="S27" s="85"/>
    </row>
    <row r="28" spans="1:19" x14ac:dyDescent="0.35">
      <c r="A28" s="110" t="s">
        <v>57</v>
      </c>
      <c r="B28" s="206" t="s">
        <v>136</v>
      </c>
      <c r="C28" s="207"/>
      <c r="D28" s="207"/>
      <c r="E28" s="207"/>
      <c r="F28" s="207"/>
      <c r="G28" s="207"/>
      <c r="H28" s="207"/>
      <c r="I28" s="207"/>
      <c r="J28" s="208"/>
      <c r="K28" s="85"/>
      <c r="L28" s="85"/>
      <c r="M28" s="85"/>
      <c r="N28" s="85"/>
      <c r="O28" s="85"/>
      <c r="P28" s="85"/>
      <c r="Q28" s="85"/>
      <c r="R28" s="85"/>
      <c r="S28" s="85"/>
    </row>
    <row r="29" spans="1:19" hidden="1" x14ac:dyDescent="0.35">
      <c r="A29" s="111" t="s">
        <v>55</v>
      </c>
      <c r="B29" s="218" t="s">
        <v>138</v>
      </c>
      <c r="C29" s="218"/>
      <c r="D29" s="218"/>
      <c r="E29" s="218"/>
      <c r="F29" s="112" t="s">
        <v>137</v>
      </c>
      <c r="G29" s="113"/>
      <c r="H29" s="113"/>
      <c r="I29" s="114"/>
      <c r="J29" s="114"/>
      <c r="K29" s="85"/>
      <c r="L29" s="85"/>
      <c r="M29" s="85"/>
      <c r="N29" s="85"/>
      <c r="O29" s="85"/>
      <c r="P29" s="85"/>
      <c r="Q29" s="85"/>
      <c r="R29" s="85"/>
      <c r="S29" s="85"/>
    </row>
    <row r="30" spans="1:19" x14ac:dyDescent="0.35">
      <c r="A30" s="115"/>
      <c r="B30" s="116"/>
      <c r="C30" s="116"/>
      <c r="D30" s="116"/>
      <c r="E30" s="116"/>
      <c r="F30" s="117"/>
      <c r="G30" s="118"/>
      <c r="H30" s="118"/>
      <c r="I30" s="117"/>
      <c r="J30" s="119"/>
      <c r="K30" s="85"/>
      <c r="L30" s="85"/>
      <c r="M30" s="85"/>
      <c r="N30" s="85"/>
      <c r="O30"/>
      <c r="P30" s="85"/>
      <c r="Q30" s="85"/>
      <c r="R30" s="85"/>
      <c r="S30" s="85"/>
    </row>
    <row r="31" spans="1:19" x14ac:dyDescent="0.35">
      <c r="A31" s="120"/>
      <c r="B31"/>
      <c r="C31" s="89"/>
      <c r="D31" s="89"/>
      <c r="E31" s="89"/>
      <c r="F31" s="85"/>
      <c r="G31" s="90"/>
      <c r="H31"/>
      <c r="J31" s="121"/>
      <c r="K31"/>
      <c r="L31" s="85"/>
      <c r="M31"/>
      <c r="N31" s="85"/>
      <c r="O31" s="85"/>
      <c r="P31" s="85"/>
      <c r="Q31" s="85"/>
      <c r="R31" s="85"/>
      <c r="S31" s="85"/>
    </row>
    <row r="32" spans="1:19" x14ac:dyDescent="0.35">
      <c r="A32" s="120"/>
      <c r="B32" s="89"/>
      <c r="C32"/>
      <c r="D32" s="89"/>
      <c r="E32" s="89"/>
      <c r="F32" s="85"/>
      <c r="G32" s="90"/>
      <c r="H32" s="90"/>
      <c r="I32"/>
      <c r="J32" s="121"/>
      <c r="K32" s="85"/>
      <c r="L32" s="85"/>
      <c r="M32"/>
      <c r="N32" s="85"/>
      <c r="O32" s="85"/>
      <c r="P32" s="85"/>
      <c r="Q32" s="85"/>
      <c r="R32" s="85"/>
      <c r="S32" s="85"/>
    </row>
    <row r="33" spans="1:19" x14ac:dyDescent="0.35">
      <c r="A33" s="120"/>
      <c r="B33" s="89"/>
      <c r="C33" s="89"/>
      <c r="D33" s="89"/>
      <c r="E33" s="89"/>
      <c r="F33" s="85"/>
      <c r="G33" s="90"/>
      <c r="H33" s="90"/>
      <c r="I33" s="85"/>
      <c r="J33" s="121"/>
      <c r="K33" s="85"/>
      <c r="L33" s="85"/>
      <c r="M33" s="85"/>
      <c r="N33"/>
      <c r="O33" s="85"/>
      <c r="P33" s="85"/>
      <c r="Q33" s="85"/>
      <c r="R33" s="85"/>
      <c r="S33" s="85"/>
    </row>
    <row r="34" spans="1:19" x14ac:dyDescent="0.35">
      <c r="A34" s="120"/>
      <c r="B34" s="89"/>
      <c r="C34" s="89"/>
      <c r="D34" s="89"/>
      <c r="E34" s="89"/>
      <c r="F34" s="85"/>
      <c r="G34" s="90"/>
      <c r="H34" s="90"/>
      <c r="I34" s="85"/>
      <c r="J34" s="121"/>
      <c r="K34" s="85"/>
      <c r="L34" s="85"/>
      <c r="M34" s="85"/>
      <c r="N34" s="85"/>
      <c r="O34" s="85"/>
      <c r="P34" s="85"/>
      <c r="Q34" s="85"/>
      <c r="R34" s="85"/>
      <c r="S34" s="85"/>
    </row>
    <row r="35" spans="1:19" x14ac:dyDescent="0.35">
      <c r="A35" s="120"/>
      <c r="B35" s="89"/>
      <c r="C35" s="89"/>
      <c r="D35"/>
      <c r="E35" s="89"/>
      <c r="F35" s="85"/>
      <c r="G35" s="90"/>
      <c r="H35" s="90"/>
      <c r="I35" s="85"/>
      <c r="J35" s="121"/>
      <c r="K35" s="85"/>
      <c r="L35" s="85"/>
      <c r="M35" s="85"/>
      <c r="N35" s="85"/>
      <c r="O35"/>
      <c r="P35"/>
      <c r="Q35" s="85"/>
      <c r="R35" s="85"/>
      <c r="S35" s="85"/>
    </row>
    <row r="36" spans="1:19" x14ac:dyDescent="0.35">
      <c r="A36" s="120"/>
      <c r="B36" s="89"/>
      <c r="C36" s="89"/>
      <c r="D36" s="89"/>
      <c r="E36" s="89"/>
      <c r="F36" s="85"/>
      <c r="G36" s="90"/>
      <c r="H36" s="90"/>
      <c r="I36" s="85"/>
      <c r="J36" s="121"/>
      <c r="K36" s="85"/>
      <c r="L36" s="85"/>
      <c r="M36" s="85"/>
      <c r="N36" s="85"/>
      <c r="O36" s="85"/>
      <c r="P36" s="85"/>
      <c r="Q36" s="85"/>
      <c r="R36" s="85"/>
      <c r="S36" s="85"/>
    </row>
    <row r="37" spans="1:19" x14ac:dyDescent="0.35">
      <c r="A37" s="120"/>
      <c r="B37" s="89"/>
      <c r="C37" s="89"/>
      <c r="D37" s="89"/>
      <c r="E37" s="89"/>
      <c r="F37" s="85"/>
      <c r="G37" s="90"/>
      <c r="H37" s="90"/>
      <c r="I37" s="85"/>
      <c r="J37" s="121"/>
      <c r="K37"/>
      <c r="L37" s="85"/>
      <c r="M37"/>
      <c r="N37" s="85"/>
      <c r="O37" s="85"/>
      <c r="P37" s="85"/>
      <c r="Q37" s="85"/>
      <c r="R37" s="85"/>
      <c r="S37" s="85"/>
    </row>
    <row r="38" spans="1:19" x14ac:dyDescent="0.35">
      <c r="A38" s="120"/>
      <c r="B38" s="89"/>
      <c r="C38" s="89"/>
      <c r="D38" s="89"/>
      <c r="E38" s="89"/>
      <c r="F38" s="85"/>
      <c r="G38" s="90"/>
      <c r="H38" s="90"/>
      <c r="I38" s="85"/>
      <c r="J38" s="121"/>
      <c r="K38"/>
      <c r="L38" s="85"/>
      <c r="M38" s="85"/>
      <c r="N38" s="85"/>
      <c r="O38" s="85"/>
      <c r="P38" s="85"/>
      <c r="Q38" s="85"/>
      <c r="R38" s="85"/>
      <c r="S38" s="85"/>
    </row>
    <row r="39" spans="1:19" x14ac:dyDescent="0.35">
      <c r="A39" s="120"/>
      <c r="B39" s="89"/>
      <c r="C39" s="89"/>
      <c r="D39" s="89"/>
      <c r="E39" s="89"/>
      <c r="F39" s="85"/>
      <c r="G39" s="90"/>
      <c r="H39" s="90"/>
      <c r="I39" s="85"/>
      <c r="J39" s="134"/>
      <c r="K39" s="85"/>
      <c r="L39" s="85"/>
      <c r="M39" s="85"/>
      <c r="N39" s="85"/>
      <c r="O39"/>
      <c r="P39" s="85"/>
      <c r="Q39" s="85"/>
      <c r="R39" s="85"/>
      <c r="S39" s="85"/>
    </row>
    <row r="40" spans="1:19" ht="104.5" customHeight="1" x14ac:dyDescent="0.35">
      <c r="A40" s="122"/>
      <c r="B40" s="123"/>
      <c r="C40" s="123"/>
      <c r="D40" s="123"/>
      <c r="E40" s="123"/>
      <c r="F40" s="124"/>
      <c r="G40" s="125"/>
      <c r="H40" s="125"/>
      <c r="I40" s="124"/>
      <c r="J40" s="126"/>
      <c r="K40" s="85"/>
      <c r="L40" s="85"/>
      <c r="M40"/>
      <c r="N40" s="85"/>
      <c r="O40" s="85"/>
      <c r="P40" s="85"/>
      <c r="Q40" s="85"/>
      <c r="R40" s="85"/>
      <c r="S40" s="85"/>
    </row>
    <row r="41" spans="1:19" ht="70" customHeight="1" x14ac:dyDescent="0.35">
      <c r="A41" s="88"/>
      <c r="B41" s="89"/>
      <c r="C41" s="89"/>
      <c r="D41" s="89"/>
      <c r="E41" s="89"/>
      <c r="F41" s="85"/>
      <c r="G41" s="90"/>
      <c r="H41" s="118"/>
      <c r="I41" s="117"/>
      <c r="J41" s="117"/>
      <c r="K41" s="85"/>
      <c r="L41" s="85"/>
      <c r="M41" s="85"/>
      <c r="N41" s="85"/>
      <c r="O41" s="85"/>
      <c r="P41" s="85"/>
      <c r="Q41" s="85"/>
      <c r="R41" s="85"/>
      <c r="S41" s="85"/>
    </row>
    <row r="42" spans="1:19" x14ac:dyDescent="0.35">
      <c r="A42" s="88"/>
      <c r="B42" s="89"/>
      <c r="C42" s="89"/>
      <c r="D42" s="89"/>
      <c r="E42" s="89"/>
      <c r="F42" s="85"/>
      <c r="G42" s="90"/>
      <c r="H42" s="90"/>
      <c r="I42" s="85"/>
      <c r="J42" s="85"/>
      <c r="K42" s="85"/>
      <c r="L42" s="85"/>
      <c r="M42" s="85"/>
      <c r="N42" s="85"/>
      <c r="O42" s="85"/>
      <c r="P42" s="85"/>
      <c r="Q42" s="85"/>
      <c r="R42" s="85"/>
      <c r="S42" s="85"/>
    </row>
    <row r="43" spans="1:19" x14ac:dyDescent="0.35">
      <c r="A43" s="88"/>
      <c r="B43" s="89"/>
      <c r="C43" s="89"/>
      <c r="D43" s="89"/>
      <c r="E43" s="89"/>
      <c r="F43" s="85"/>
      <c r="G43" s="90"/>
      <c r="H43" s="90"/>
      <c r="I43" s="85"/>
      <c r="J43" s="85"/>
      <c r="K43" s="85"/>
      <c r="L43" s="85"/>
      <c r="M43" s="85"/>
      <c r="N43" s="85"/>
      <c r="O43" s="85"/>
      <c r="P43" s="85"/>
      <c r="Q43" s="85"/>
      <c r="R43" s="85"/>
      <c r="S43" s="85"/>
    </row>
    <row r="44" spans="1:19" x14ac:dyDescent="0.35">
      <c r="A44" s="85"/>
      <c r="B44" s="85"/>
      <c r="C44" s="85"/>
      <c r="D44" s="85"/>
      <c r="E44" s="85"/>
      <c r="F44" s="85"/>
      <c r="G44" s="85"/>
      <c r="H44" s="85"/>
      <c r="I44" s="85"/>
      <c r="J44" s="85"/>
      <c r="K44" s="85"/>
      <c r="L44" s="85"/>
      <c r="M44" s="85"/>
      <c r="N44" s="85"/>
      <c r="O44" s="85"/>
      <c r="P44" s="85"/>
      <c r="Q44" s="85"/>
      <c r="R44" s="85"/>
      <c r="S44" s="85"/>
    </row>
    <row r="45" spans="1:19" ht="70" customHeight="1" x14ac:dyDescent="0.35">
      <c r="A45" s="85"/>
      <c r="B45" s="85"/>
      <c r="C45" s="85"/>
      <c r="D45" s="85"/>
      <c r="E45" s="85"/>
      <c r="F45" s="85"/>
      <c r="G45" s="85"/>
      <c r="H45" s="85"/>
      <c r="I45" s="91"/>
      <c r="J45" s="85"/>
      <c r="K45" s="85"/>
      <c r="L45" s="85"/>
      <c r="M45" s="85"/>
      <c r="N45" s="85"/>
      <c r="O45" s="85"/>
      <c r="P45" s="85"/>
    </row>
    <row r="46" spans="1:19" x14ac:dyDescent="0.35">
      <c r="A46" s="85"/>
      <c r="B46" s="85"/>
      <c r="C46" s="85"/>
      <c r="D46" s="85"/>
      <c r="E46" s="85"/>
      <c r="F46" s="85"/>
      <c r="G46" s="85"/>
      <c r="H46" s="85"/>
      <c r="I46" s="91"/>
      <c r="J46" s="85"/>
      <c r="K46" s="91"/>
      <c r="L46" s="85"/>
      <c r="M46" s="83"/>
      <c r="N46" s="85"/>
      <c r="O46" s="85"/>
      <c r="P46" s="85"/>
    </row>
    <row r="47" spans="1:19" x14ac:dyDescent="0.35">
      <c r="A47" s="83"/>
      <c r="B47" s="83"/>
      <c r="C47" s="83"/>
      <c r="D47" s="83"/>
      <c r="E47" s="83"/>
      <c r="F47" s="83"/>
      <c r="G47" s="83"/>
      <c r="H47" s="83"/>
      <c r="I47" s="83"/>
      <c r="J47" s="83"/>
      <c r="K47" s="83"/>
      <c r="L47" s="83"/>
      <c r="M47" s="83"/>
      <c r="N47" s="83"/>
      <c r="O47" s="83"/>
      <c r="P47" s="83"/>
    </row>
    <row r="48" spans="1:19" x14ac:dyDescent="0.35">
      <c r="A48" s="85"/>
      <c r="B48" s="85"/>
      <c r="C48" s="85"/>
      <c r="D48" s="85"/>
      <c r="E48" s="85"/>
      <c r="F48" s="85"/>
      <c r="G48" s="85"/>
      <c r="H48" s="85"/>
      <c r="I48" s="85"/>
      <c r="J48" s="85"/>
      <c r="K48" s="85"/>
      <c r="L48" s="85"/>
      <c r="M48" s="85"/>
      <c r="N48" s="85"/>
      <c r="O48" s="85"/>
      <c r="P48" s="85"/>
    </row>
    <row r="49" spans="1:16" x14ac:dyDescent="0.35">
      <c r="A49" s="85"/>
      <c r="B49" s="85"/>
      <c r="C49" s="85"/>
      <c r="D49" s="85"/>
      <c r="E49" s="85"/>
      <c r="F49" s="85"/>
      <c r="G49" s="85"/>
      <c r="H49" s="85"/>
      <c r="I49" s="85"/>
      <c r="J49" s="85"/>
      <c r="K49" s="85"/>
      <c r="L49" s="85"/>
      <c r="M49" s="85"/>
      <c r="N49" s="85"/>
      <c r="O49" s="85"/>
      <c r="P49" s="85"/>
    </row>
  </sheetData>
  <mergeCells count="38">
    <mergeCell ref="B29:E29"/>
    <mergeCell ref="F22:J22"/>
    <mergeCell ref="B23:E23"/>
    <mergeCell ref="F23:J23"/>
    <mergeCell ref="G27:H27"/>
    <mergeCell ref="B25:E25"/>
    <mergeCell ref="F25:J25"/>
    <mergeCell ref="B26:E26"/>
    <mergeCell ref="B27:E27"/>
    <mergeCell ref="B22:E22"/>
    <mergeCell ref="F11:J11"/>
    <mergeCell ref="B11:E11"/>
    <mergeCell ref="B13:E13"/>
    <mergeCell ref="A9:J9"/>
    <mergeCell ref="B10:J10"/>
    <mergeCell ref="F12:J12"/>
    <mergeCell ref="F13:J13"/>
    <mergeCell ref="F14:J14"/>
    <mergeCell ref="B12:E12"/>
    <mergeCell ref="F15:J15"/>
    <mergeCell ref="B14:E14"/>
    <mergeCell ref="B15:E15"/>
    <mergeCell ref="F19:J19"/>
    <mergeCell ref="F20:J20"/>
    <mergeCell ref="B24:J24"/>
    <mergeCell ref="B28:J28"/>
    <mergeCell ref="L13:Q13"/>
    <mergeCell ref="L14:Q14"/>
    <mergeCell ref="B16:E16"/>
    <mergeCell ref="F16:J16"/>
    <mergeCell ref="B18:E18"/>
    <mergeCell ref="B17:E17"/>
    <mergeCell ref="B20:E20"/>
    <mergeCell ref="B21:E21"/>
    <mergeCell ref="B19:E19"/>
    <mergeCell ref="F21:J21"/>
    <mergeCell ref="F17:J17"/>
    <mergeCell ref="F18:J18"/>
  </mergeCells>
  <hyperlinks>
    <hyperlink ref="F29" r:id="rId1" display="https://www.google.com/maps/place/H%C3%A0+N%E1%BB%99i/@21.1560455,105.4634305,942m/data=!3m1!1e3!4m6!3m5!1s0x3134f599b7698d05:0xa5cfd8b5afe83bba!8m2!3d21.156245!4d105.4636445!16s%2Fg%2F11ldh004_6?entry=ttu" xr:uid="{00000000-0004-0000-0900-000000000000}"/>
  </hyperlinks>
  <printOptions horizontalCentered="1" verticalCentered="1"/>
  <pageMargins left="0.9055118110236221" right="0.70866141732283472" top="0.74803149606299213" bottom="0.74803149606299213" header="0.31496062992125984" footer="0.31496062992125984"/>
  <pageSetup paperSize="9" scale="89"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48"/>
  <sheetViews>
    <sheetView showGridLines="0" topLeftCell="A6" zoomScale="60" zoomScaleNormal="70" workbookViewId="0">
      <selection activeCell="N15" sqref="N15"/>
    </sheetView>
  </sheetViews>
  <sheetFormatPr defaultColWidth="8.58203125" defaultRowHeight="15.5" x14ac:dyDescent="0.35"/>
  <cols>
    <col min="1" max="1" width="5" style="84" customWidth="1"/>
    <col min="2" max="5" width="8.58203125" style="84"/>
    <col min="6" max="6" width="12.33203125" style="84" bestFit="1" customWidth="1"/>
    <col min="7" max="9" width="8.58203125" style="84"/>
    <col min="10" max="10" width="11.58203125" style="84" customWidth="1"/>
    <col min="11" max="11" width="32.83203125" style="84" customWidth="1"/>
    <col min="12" max="13" width="8.58203125" style="84"/>
    <col min="14" max="14" width="37.08203125" style="84" customWidth="1"/>
    <col min="15" max="17" width="8.83203125" style="84" customWidth="1"/>
    <col min="18" max="16384" width="8.58203125" style="84"/>
  </cols>
  <sheetData>
    <row r="1" spans="1:19" x14ac:dyDescent="0.35">
      <c r="A1" s="84" t="s">
        <v>139</v>
      </c>
    </row>
    <row r="8" spans="1:19" x14ac:dyDescent="0.35">
      <c r="A8" s="214" t="s">
        <v>168</v>
      </c>
      <c r="B8" s="215"/>
      <c r="C8" s="215"/>
      <c r="D8" s="215"/>
      <c r="E8" s="215"/>
      <c r="F8" s="215"/>
      <c r="G8" s="215"/>
      <c r="H8" s="215"/>
      <c r="I8" s="215"/>
      <c r="J8" s="216"/>
      <c r="K8" s="83"/>
      <c r="L8" s="83"/>
      <c r="M8" s="83"/>
      <c r="N8" s="83"/>
      <c r="O8" s="83"/>
      <c r="P8" s="83"/>
      <c r="Q8" s="83"/>
      <c r="R8" s="83"/>
      <c r="S8" s="83"/>
    </row>
    <row r="9" spans="1:19" x14ac:dyDescent="0.35">
      <c r="A9" s="105" t="s">
        <v>54</v>
      </c>
      <c r="B9" s="203" t="s">
        <v>127</v>
      </c>
      <c r="C9" s="204"/>
      <c r="D9" s="204"/>
      <c r="E9" s="204"/>
      <c r="F9" s="204"/>
      <c r="G9" s="204"/>
      <c r="H9" s="204"/>
      <c r="I9" s="204"/>
      <c r="J9" s="205"/>
      <c r="K9" s="83"/>
      <c r="L9" s="83"/>
      <c r="M9" s="83"/>
      <c r="N9" s="83"/>
      <c r="O9" s="83"/>
      <c r="P9" s="83"/>
      <c r="Q9" s="83"/>
      <c r="R9" s="83"/>
      <c r="S9" s="83"/>
    </row>
    <row r="10" spans="1:19" x14ac:dyDescent="0.35">
      <c r="A10" s="106" t="s">
        <v>55</v>
      </c>
      <c r="B10" s="213" t="s">
        <v>123</v>
      </c>
      <c r="C10" s="213"/>
      <c r="D10" s="213"/>
      <c r="E10" s="213"/>
      <c r="F10" s="213" t="str">
        <f>'TSSS '!E23</f>
        <v> (Phan Tiến Dũng)</v>
      </c>
      <c r="G10" s="213"/>
      <c r="H10" s="213"/>
      <c r="I10" s="213"/>
      <c r="J10" s="213"/>
      <c r="K10" s="85"/>
      <c r="L10" s="85"/>
      <c r="M10" s="85"/>
      <c r="N10" s="85"/>
      <c r="O10" s="85"/>
      <c r="P10" s="85"/>
      <c r="Q10" s="85"/>
      <c r="R10" s="85"/>
      <c r="S10" s="85"/>
    </row>
    <row r="11" spans="1:19" ht="45" customHeight="1" x14ac:dyDescent="0.35">
      <c r="A11" s="106" t="s">
        <v>55</v>
      </c>
      <c r="B11" s="210" t="s">
        <v>126</v>
      </c>
      <c r="C11" s="210"/>
      <c r="D11" s="210"/>
      <c r="E11" s="210"/>
      <c r="F11" s="217" t="str">
        <f>'TSSS '!E21</f>
        <v>Bán 20.000m2 đất, xưởng 10.000m2 tại KCN Sóng Thần 3, TP Mới, giá thương lượng.</v>
      </c>
      <c r="G11" s="217"/>
      <c r="H11" s="217"/>
      <c r="I11" s="217"/>
      <c r="J11" s="217"/>
      <c r="K11" s="85"/>
      <c r="L11" s="85"/>
      <c r="M11" s="85"/>
      <c r="N11" s="85"/>
      <c r="O11" s="85"/>
      <c r="P11" s="85"/>
      <c r="Q11" s="85"/>
      <c r="R11" s="85"/>
      <c r="S11" s="85"/>
    </row>
    <row r="12" spans="1:19" x14ac:dyDescent="0.35">
      <c r="A12" s="106" t="s">
        <v>55</v>
      </c>
      <c r="B12" s="213" t="s">
        <v>124</v>
      </c>
      <c r="C12" s="213"/>
      <c r="D12" s="213"/>
      <c r="E12" s="213"/>
      <c r="F12" s="212">
        <f>'TSSS '!E50</f>
        <v>160000000000</v>
      </c>
      <c r="G12" s="212"/>
      <c r="H12" s="212"/>
      <c r="I12" s="212"/>
      <c r="J12" s="212"/>
      <c r="K12" s="85"/>
      <c r="L12" s="209"/>
      <c r="M12" s="209"/>
      <c r="N12" s="209"/>
      <c r="O12" s="209"/>
      <c r="P12" s="209"/>
      <c r="Q12" s="209"/>
      <c r="R12" s="85"/>
      <c r="S12" s="85"/>
    </row>
    <row r="13" spans="1:19" x14ac:dyDescent="0.35">
      <c r="A13" s="106" t="s">
        <v>55</v>
      </c>
      <c r="B13" s="213" t="s">
        <v>125</v>
      </c>
      <c r="C13" s="213"/>
      <c r="D13" s="213"/>
      <c r="E13" s="213"/>
      <c r="F13" s="212">
        <f>'TSSS '!E51</f>
        <v>144000000000</v>
      </c>
      <c r="G13" s="212"/>
      <c r="H13" s="212"/>
      <c r="I13" s="212"/>
      <c r="J13" s="212"/>
      <c r="K13" s="85"/>
      <c r="L13" s="209"/>
      <c r="M13" s="209"/>
      <c r="N13" s="209"/>
      <c r="O13" s="209"/>
      <c r="P13" s="209"/>
      <c r="Q13" s="209"/>
      <c r="R13" s="85"/>
      <c r="S13" s="85"/>
    </row>
    <row r="14" spans="1:19" x14ac:dyDescent="0.35">
      <c r="A14" s="107" t="s">
        <v>55</v>
      </c>
      <c r="B14" s="210" t="s">
        <v>129</v>
      </c>
      <c r="C14" s="210"/>
      <c r="D14" s="210"/>
      <c r="E14" s="210"/>
      <c r="F14" s="213" t="str">
        <f>'TSSS '!E26</f>
        <v>Giao dịch bình thường trên thị trường</v>
      </c>
      <c r="G14" s="213"/>
      <c r="H14" s="213"/>
      <c r="I14" s="213"/>
      <c r="J14" s="213"/>
      <c r="K14" s="85"/>
      <c r="L14" s="85"/>
      <c r="M14" s="85"/>
      <c r="N14" s="85"/>
      <c r="O14" s="85"/>
      <c r="P14" s="85"/>
      <c r="Q14" s="85"/>
      <c r="R14" s="85"/>
      <c r="S14" s="85"/>
    </row>
    <row r="15" spans="1:19" ht="31.5" customHeight="1" x14ac:dyDescent="0.35">
      <c r="A15" s="107" t="s">
        <v>55</v>
      </c>
      <c r="B15" s="210" t="s">
        <v>166</v>
      </c>
      <c r="C15" s="210"/>
      <c r="D15" s="210"/>
      <c r="E15" s="210"/>
      <c r="F15" s="211" t="str">
        <f>'TSSS '!E20</f>
        <v>Phường Bình Dương, thành phố Hồ Chí Minh</v>
      </c>
      <c r="G15" s="211"/>
      <c r="H15" s="211"/>
      <c r="I15" s="211"/>
      <c r="J15" s="211"/>
      <c r="K15" s="86"/>
      <c r="L15" s="86"/>
      <c r="M15" s="86"/>
      <c r="N15" s="225">
        <f>60000000*270000</f>
        <v>16200000000000</v>
      </c>
      <c r="O15" s="86"/>
      <c r="P15" s="86"/>
      <c r="Q15" s="86"/>
      <c r="R15" s="86"/>
      <c r="S15" s="86"/>
    </row>
    <row r="16" spans="1:19" ht="18.5" x14ac:dyDescent="0.35">
      <c r="A16" s="107" t="s">
        <v>55</v>
      </c>
      <c r="B16" s="210" t="s">
        <v>150</v>
      </c>
      <c r="C16" s="210"/>
      <c r="D16" s="210"/>
      <c r="E16" s="210"/>
      <c r="F16" s="200">
        <f>'TSSS '!E34</f>
        <v>20000</v>
      </c>
      <c r="G16" s="201"/>
      <c r="H16" s="201"/>
      <c r="I16" s="201"/>
      <c r="J16" s="202"/>
      <c r="K16" s="86"/>
      <c r="L16" s="86"/>
      <c r="M16" s="86"/>
      <c r="N16" s="86"/>
      <c r="O16" s="86"/>
      <c r="P16" s="86"/>
      <c r="Q16" s="86"/>
      <c r="R16" s="86"/>
      <c r="S16" s="86"/>
    </row>
    <row r="17" spans="1:19" x14ac:dyDescent="0.35">
      <c r="A17" s="107" t="s">
        <v>55</v>
      </c>
      <c r="B17" s="210" t="s">
        <v>140</v>
      </c>
      <c r="C17" s="210"/>
      <c r="D17" s="210"/>
      <c r="E17" s="210"/>
      <c r="F17" s="200">
        <f>'TSSS '!E38</f>
        <v>92.2</v>
      </c>
      <c r="G17" s="201"/>
      <c r="H17" s="201"/>
      <c r="I17" s="201"/>
      <c r="J17" s="202"/>
      <c r="K17" s="86"/>
      <c r="L17" s="86"/>
      <c r="M17" s="86"/>
      <c r="N17" s="86"/>
      <c r="O17" s="86"/>
      <c r="P17" s="86"/>
      <c r="Q17" s="86"/>
      <c r="R17" s="86"/>
      <c r="S17" s="86"/>
    </row>
    <row r="18" spans="1:19" x14ac:dyDescent="0.35">
      <c r="A18" s="107" t="s">
        <v>55</v>
      </c>
      <c r="B18" s="210" t="s">
        <v>141</v>
      </c>
      <c r="C18" s="210"/>
      <c r="D18" s="210"/>
      <c r="E18" s="210"/>
      <c r="F18" s="200" t="str">
        <f>'TSSS '!E40</f>
        <v>Tiếp giáp 2 mặt tiền</v>
      </c>
      <c r="G18" s="201"/>
      <c r="H18" s="201"/>
      <c r="I18" s="201"/>
      <c r="J18" s="202"/>
      <c r="K18" s="86"/>
      <c r="L18" s="86"/>
      <c r="M18" s="86"/>
      <c r="N18" s="86"/>
      <c r="O18" s="86"/>
      <c r="P18" s="86"/>
      <c r="Q18" s="86"/>
      <c r="R18" s="86"/>
      <c r="S18" s="86"/>
    </row>
    <row r="19" spans="1:19" x14ac:dyDescent="0.35">
      <c r="A19" s="107" t="s">
        <v>55</v>
      </c>
      <c r="B19" s="210" t="s">
        <v>142</v>
      </c>
      <c r="C19" s="210"/>
      <c r="D19" s="210"/>
      <c r="E19" s="210"/>
      <c r="F19" s="200" t="str">
        <f>'TSSS '!E41</f>
        <v>Vuông vức</v>
      </c>
      <c r="G19" s="201"/>
      <c r="H19" s="201"/>
      <c r="I19" s="201"/>
      <c r="J19" s="202"/>
      <c r="K19" s="86"/>
      <c r="L19" s="86"/>
      <c r="M19" s="86"/>
      <c r="N19" s="86"/>
      <c r="O19" s="86"/>
      <c r="P19" s="86"/>
      <c r="Q19" s="86"/>
      <c r="R19" s="86"/>
      <c r="S19" s="86"/>
    </row>
    <row r="20" spans="1:19" ht="48" customHeight="1" x14ac:dyDescent="0.35">
      <c r="A20" s="107" t="s">
        <v>55</v>
      </c>
      <c r="B20" s="211" t="s">
        <v>130</v>
      </c>
      <c r="C20" s="211"/>
      <c r="D20" s="211"/>
      <c r="E20" s="211"/>
      <c r="F20" s="211" t="str">
        <f>'TSSS '!E30</f>
        <v>Tài sản nằm trong Khu công nghiệp Sóng Thần 3</v>
      </c>
      <c r="G20" s="211"/>
      <c r="H20" s="211"/>
      <c r="I20" s="211"/>
      <c r="J20" s="211"/>
      <c r="K20" s="87"/>
      <c r="L20" s="87"/>
      <c r="M20" s="87"/>
      <c r="N20" s="87"/>
      <c r="O20" s="87"/>
      <c r="P20" s="87"/>
      <c r="Q20"/>
      <c r="R20" s="87"/>
      <c r="S20" s="87"/>
    </row>
    <row r="21" spans="1:19" ht="34.75" hidden="1" customHeight="1" x14ac:dyDescent="0.35">
      <c r="A21" s="107" t="s">
        <v>55</v>
      </c>
      <c r="B21" s="211" t="s">
        <v>131</v>
      </c>
      <c r="C21" s="211"/>
      <c r="D21" s="211"/>
      <c r="E21" s="211"/>
      <c r="F21" s="211" t="str">
        <f>'TSSS '!E33</f>
        <v>17,6m + vỉa hè</v>
      </c>
      <c r="G21" s="211"/>
      <c r="H21" s="211"/>
      <c r="I21" s="211"/>
      <c r="J21" s="211"/>
      <c r="K21" s="87"/>
      <c r="L21" s="87"/>
      <c r="M21" s="87"/>
      <c r="N21" s="87"/>
      <c r="O21" s="87"/>
      <c r="P21" s="87"/>
      <c r="Q21" s="87"/>
      <c r="R21" s="87"/>
      <c r="S21" s="87"/>
    </row>
    <row r="22" spans="1:19" ht="29.5" customHeight="1" x14ac:dyDescent="0.35">
      <c r="A22" s="107" t="s">
        <v>55</v>
      </c>
      <c r="B22" s="211" t="s">
        <v>132</v>
      </c>
      <c r="C22" s="211"/>
      <c r="D22" s="211"/>
      <c r="E22" s="211"/>
      <c r="F22" s="211" t="str">
        <f>'TSSS '!E44</f>
        <v>Hạ tầng khu công nghiệp</v>
      </c>
      <c r="G22" s="211"/>
      <c r="H22" s="211"/>
      <c r="I22" s="211"/>
      <c r="J22" s="211"/>
      <c r="K22" s="87"/>
      <c r="L22"/>
      <c r="M22"/>
      <c r="N22" s="87"/>
      <c r="O22"/>
      <c r="P22" s="87"/>
      <c r="Q22" s="87"/>
      <c r="R22" s="87"/>
      <c r="S22"/>
    </row>
    <row r="23" spans="1:19" hidden="1" x14ac:dyDescent="0.35">
      <c r="A23" s="105" t="s">
        <v>56</v>
      </c>
      <c r="B23" s="203" t="s">
        <v>128</v>
      </c>
      <c r="C23" s="204"/>
      <c r="D23" s="204"/>
      <c r="E23" s="204"/>
      <c r="F23" s="204"/>
      <c r="G23" s="204"/>
      <c r="H23" s="204"/>
      <c r="I23" s="204"/>
      <c r="J23" s="205"/>
      <c r="K23" s="85"/>
      <c r="L23" s="85"/>
      <c r="M23" s="85"/>
      <c r="N23" s="85"/>
      <c r="O23" s="85"/>
      <c r="P23" s="85"/>
      <c r="Q23" s="85"/>
      <c r="R23" s="85"/>
      <c r="S23" s="85"/>
    </row>
    <row r="24" spans="1:19" ht="15.65" hidden="1" customHeight="1" x14ac:dyDescent="0.35">
      <c r="A24" s="108" t="s">
        <v>55</v>
      </c>
      <c r="B24" s="211" t="s">
        <v>133</v>
      </c>
      <c r="C24" s="211"/>
      <c r="D24" s="211"/>
      <c r="E24" s="211"/>
      <c r="F24" s="211" t="str">
        <f>'TSSS '!E46</f>
        <v>Nhà xưởng</v>
      </c>
      <c r="G24" s="211"/>
      <c r="H24" s="211"/>
      <c r="I24" s="211"/>
      <c r="J24" s="211"/>
      <c r="K24" s="87"/>
      <c r="L24" s="87"/>
      <c r="M24" s="87"/>
      <c r="N24" s="87">
        <v>919878226</v>
      </c>
      <c r="O24" s="87"/>
      <c r="P24" s="87"/>
      <c r="Q24" s="87"/>
      <c r="R24" s="87"/>
      <c r="S24" s="87"/>
    </row>
    <row r="25" spans="1:19" ht="15.65" hidden="1" customHeight="1" x14ac:dyDescent="0.35">
      <c r="A25" s="108" t="s">
        <v>55</v>
      </c>
      <c r="B25" s="211" t="s">
        <v>134</v>
      </c>
      <c r="C25" s="211"/>
      <c r="D25" s="211"/>
      <c r="E25" s="211"/>
      <c r="F25" s="109">
        <f>'TSSS '!E48</f>
        <v>10000</v>
      </c>
      <c r="G25" s="109"/>
      <c r="H25" s="109"/>
      <c r="I25" s="109"/>
      <c r="J25" s="109"/>
      <c r="K25" s="87"/>
      <c r="L25" s="87"/>
      <c r="M25" s="87"/>
      <c r="N25" s="87"/>
      <c r="O25" s="87"/>
      <c r="P25" s="87"/>
      <c r="Q25" s="87"/>
      <c r="R25" s="87"/>
      <c r="S25" s="87"/>
    </row>
    <row r="26" spans="1:19" hidden="1" x14ac:dyDescent="0.35">
      <c r="A26" s="108" t="s">
        <v>55</v>
      </c>
      <c r="B26" s="213" t="s">
        <v>135</v>
      </c>
      <c r="C26" s="213"/>
      <c r="D26" s="213"/>
      <c r="E26" s="213"/>
      <c r="F26" s="106">
        <f>'TSSS '!E47</f>
        <v>1</v>
      </c>
      <c r="G26" s="219"/>
      <c r="H26" s="219"/>
      <c r="I26" s="106"/>
      <c r="J26" s="106"/>
      <c r="K26" s="85"/>
      <c r="L26" s="85"/>
      <c r="M26" s="85"/>
      <c r="N26" s="85"/>
      <c r="O26" s="85"/>
      <c r="P26" s="85"/>
      <c r="Q26" s="85"/>
      <c r="R26" s="85"/>
      <c r="S26" s="85"/>
    </row>
    <row r="27" spans="1:19" x14ac:dyDescent="0.35">
      <c r="A27" s="136">
        <v>2</v>
      </c>
      <c r="B27" s="220" t="s">
        <v>136</v>
      </c>
      <c r="C27" s="221"/>
      <c r="D27" s="221"/>
      <c r="E27" s="221"/>
      <c r="F27" s="221"/>
      <c r="G27" s="221"/>
      <c r="H27" s="221"/>
      <c r="I27" s="221"/>
      <c r="J27" s="222"/>
      <c r="K27" s="85"/>
      <c r="L27" s="85"/>
      <c r="M27" s="85"/>
      <c r="N27" s="85"/>
      <c r="O27" s="85"/>
      <c r="P27" s="85"/>
      <c r="Q27" s="85"/>
      <c r="R27" s="85"/>
      <c r="S27" s="85"/>
    </row>
    <row r="28" spans="1:19" x14ac:dyDescent="0.35">
      <c r="A28" s="135"/>
      <c r="B28" s="223"/>
      <c r="C28" s="223"/>
      <c r="D28" s="223"/>
      <c r="E28" s="223"/>
      <c r="F28" s="131"/>
      <c r="G28" s="118"/>
      <c r="H28" s="118"/>
      <c r="I28" s="117"/>
      <c r="J28" s="119"/>
      <c r="K28" s="85"/>
      <c r="L28" s="85"/>
      <c r="M28" s="85"/>
      <c r="N28" s="85"/>
      <c r="O28" s="85"/>
      <c r="P28"/>
      <c r="Q28" s="85"/>
      <c r="R28" s="85"/>
      <c r="S28" s="85"/>
    </row>
    <row r="29" spans="1:19" x14ac:dyDescent="0.35">
      <c r="A29" s="120"/>
      <c r="B29" s="89"/>
      <c r="C29" s="89"/>
      <c r="D29" s="89"/>
      <c r="E29" s="89"/>
      <c r="F29" s="85"/>
      <c r="G29" s="90"/>
      <c r="H29" s="90"/>
      <c r="I29" s="85"/>
      <c r="J29" s="121"/>
      <c r="K29" s="85"/>
      <c r="L29" s="85"/>
      <c r="M29" s="85"/>
      <c r="N29" s="85"/>
      <c r="O29" s="85"/>
      <c r="P29" s="85"/>
      <c r="Q29" s="85"/>
      <c r="R29" s="85"/>
      <c r="S29" s="85"/>
    </row>
    <row r="30" spans="1:19" x14ac:dyDescent="0.35">
      <c r="A30" s="120"/>
      <c r="C30" s="89"/>
      <c r="D30" s="89"/>
      <c r="E30" s="89"/>
      <c r="F30" s="85"/>
      <c r="G30" s="90"/>
      <c r="H30" s="90"/>
      <c r="I30" s="85"/>
      <c r="J30" s="121"/>
      <c r="K30" s="85"/>
      <c r="L30" s="85"/>
      <c r="M30" s="85"/>
      <c r="N30" s="85"/>
      <c r="O30" s="85"/>
      <c r="P30" s="85"/>
      <c r="Q30"/>
      <c r="R30" s="85"/>
      <c r="S30" s="85"/>
    </row>
    <row r="31" spans="1:19" x14ac:dyDescent="0.35">
      <c r="A31" s="120"/>
      <c r="B31"/>
      <c r="C31"/>
      <c r="D31" s="89"/>
      <c r="E31" s="89"/>
      <c r="F31" s="85"/>
      <c r="G31" s="90"/>
      <c r="H31" s="90"/>
      <c r="I31" s="85"/>
      <c r="J31" s="134"/>
      <c r="K31" s="85"/>
      <c r="L31" s="85"/>
      <c r="M31" s="85"/>
      <c r="N31" s="85"/>
      <c r="O31" s="85"/>
      <c r="P31" s="85"/>
      <c r="Q31" s="85"/>
      <c r="R31" s="85"/>
      <c r="S31" s="85"/>
    </row>
    <row r="32" spans="1:19" x14ac:dyDescent="0.35">
      <c r="A32" s="120"/>
      <c r="B32" s="89"/>
      <c r="C32" s="89"/>
      <c r="D32" s="89"/>
      <c r="E32" s="89"/>
      <c r="F32" s="85"/>
      <c r="G32" s="90"/>
      <c r="H32"/>
      <c r="I32" s="85"/>
      <c r="J32" s="121"/>
      <c r="K32"/>
      <c r="L32"/>
      <c r="M32" s="85"/>
      <c r="N32" s="85"/>
      <c r="O32"/>
      <c r="P32" s="85"/>
      <c r="Q32" s="85"/>
      <c r="R32" s="85"/>
      <c r="S32" s="85"/>
    </row>
    <row r="33" spans="1:19" x14ac:dyDescent="0.35">
      <c r="A33" s="120"/>
      <c r="B33" s="89"/>
      <c r="C33" s="89"/>
      <c r="D33" s="89"/>
      <c r="E33" s="89"/>
      <c r="F33" s="85"/>
      <c r="G33" s="90"/>
      <c r="H33" s="90"/>
      <c r="I33" s="85"/>
      <c r="J33" s="121"/>
      <c r="K33" s="85"/>
      <c r="L33" s="85"/>
      <c r="M33" s="85"/>
      <c r="N33" s="85"/>
      <c r="O33"/>
      <c r="P33" s="85"/>
      <c r="Q33" s="85"/>
      <c r="R33" s="85"/>
      <c r="S33" s="85"/>
    </row>
    <row r="34" spans="1:19" hidden="1" x14ac:dyDescent="0.35">
      <c r="A34" s="120"/>
      <c r="B34" s="89"/>
      <c r="C34" s="89"/>
      <c r="D34" s="89"/>
      <c r="E34" s="89"/>
      <c r="F34" s="85"/>
      <c r="G34" s="90"/>
      <c r="H34" s="90"/>
      <c r="I34" s="85"/>
      <c r="J34" s="121"/>
      <c r="K34"/>
      <c r="L34" s="85"/>
      <c r="M34" s="85"/>
      <c r="N34"/>
      <c r="O34" s="85"/>
      <c r="P34" s="85"/>
      <c r="Q34" s="85"/>
      <c r="R34" s="85"/>
      <c r="S34" s="85"/>
    </row>
    <row r="35" spans="1:19" hidden="1" x14ac:dyDescent="0.35">
      <c r="A35" s="120"/>
      <c r="B35" s="89"/>
      <c r="C35" s="89"/>
      <c r="D35" s="89"/>
      <c r="E35" s="89"/>
      <c r="F35" s="85"/>
      <c r="G35"/>
      <c r="H35" s="90"/>
      <c r="I35" s="85"/>
      <c r="J35" s="121"/>
      <c r="K35" s="85"/>
      <c r="L35" s="85"/>
      <c r="M35" s="85"/>
      <c r="N35" s="85"/>
      <c r="O35" s="85"/>
      <c r="P35" s="85"/>
      <c r="Q35" s="85"/>
      <c r="R35" s="85"/>
      <c r="S35" s="85"/>
    </row>
    <row r="36" spans="1:19" ht="15.5" hidden="1" customHeight="1" x14ac:dyDescent="0.35">
      <c r="A36" s="120"/>
      <c r="B36" s="89"/>
      <c r="C36" s="89"/>
      <c r="D36" s="89"/>
      <c r="E36" s="89"/>
      <c r="F36" s="85"/>
      <c r="G36" s="90"/>
      <c r="H36" s="90"/>
      <c r="I36" s="85"/>
      <c r="J36" s="121"/>
      <c r="K36" s="85"/>
      <c r="L36" s="85"/>
      <c r="M36" s="85"/>
      <c r="N36" s="85"/>
      <c r="O36" s="85"/>
      <c r="P36" s="85"/>
      <c r="Q36" s="85"/>
      <c r="R36" s="85"/>
      <c r="S36" s="85"/>
    </row>
    <row r="37" spans="1:19" x14ac:dyDescent="0.35">
      <c r="A37" s="120"/>
      <c r="B37" s="89"/>
      <c r="C37" s="89"/>
      <c r="D37" s="89"/>
      <c r="E37" s="89"/>
      <c r="F37" s="85"/>
      <c r="G37" s="90"/>
      <c r="H37" s="90"/>
      <c r="I37" s="85"/>
      <c r="J37" s="121"/>
      <c r="K37" s="85"/>
      <c r="L37" s="85"/>
      <c r="M37" s="85"/>
      <c r="N37"/>
      <c r="O37" s="85"/>
      <c r="P37" s="85"/>
      <c r="Q37" s="85"/>
      <c r="R37" s="85"/>
      <c r="S37" s="85"/>
    </row>
    <row r="38" spans="1:19" ht="1" customHeight="1" x14ac:dyDescent="0.35">
      <c r="A38" s="120"/>
      <c r="B38" s="89"/>
      <c r="C38" s="89"/>
      <c r="D38" s="89"/>
      <c r="E38" s="89"/>
      <c r="F38" s="85"/>
      <c r="G38" s="90"/>
      <c r="H38" s="90"/>
      <c r="I38" s="85"/>
      <c r="J38" s="121"/>
      <c r="K38" s="85"/>
      <c r="L38" s="85"/>
      <c r="M38" s="85"/>
      <c r="N38" s="85"/>
      <c r="O38" s="85"/>
      <c r="P38" s="85"/>
      <c r="Q38" s="85"/>
      <c r="R38" s="85"/>
      <c r="S38" s="85"/>
    </row>
    <row r="39" spans="1:19" ht="46.5" customHeight="1" x14ac:dyDescent="0.35">
      <c r="A39" s="120"/>
      <c r="B39" s="89"/>
      <c r="C39" s="89"/>
      <c r="D39" s="89"/>
      <c r="E39" s="89"/>
      <c r="F39" s="85"/>
      <c r="G39" s="90"/>
      <c r="H39" s="90"/>
      <c r="I39" s="85"/>
      <c r="J39" s="121"/>
      <c r="K39" s="85"/>
      <c r="L39" s="85"/>
      <c r="M39" s="85"/>
      <c r="N39" s="85"/>
      <c r="O39" s="85"/>
      <c r="P39" s="85"/>
      <c r="Q39" s="85"/>
      <c r="R39" s="85"/>
      <c r="S39" s="85"/>
    </row>
    <row r="40" spans="1:19" ht="98" customHeight="1" x14ac:dyDescent="0.35">
      <c r="A40" s="122"/>
      <c r="B40" s="123"/>
      <c r="C40" s="123"/>
      <c r="D40" s="123"/>
      <c r="E40" s="123"/>
      <c r="F40" s="124"/>
      <c r="G40" s="125"/>
      <c r="H40" s="125"/>
      <c r="I40" s="124"/>
      <c r="J40" s="126"/>
      <c r="K40" s="85"/>
      <c r="L40"/>
      <c r="M40" s="85"/>
      <c r="N40" s="85"/>
      <c r="O40" s="85"/>
      <c r="P40" s="85"/>
      <c r="Q40" s="85"/>
      <c r="R40" s="85"/>
      <c r="S40" s="85"/>
    </row>
    <row r="41" spans="1:19" ht="15.5" customHeight="1" x14ac:dyDescent="0.35">
      <c r="A41" s="88"/>
      <c r="B41" s="89"/>
      <c r="C41" s="89"/>
      <c r="D41" s="89"/>
      <c r="E41" s="89"/>
      <c r="F41" s="85"/>
      <c r="G41" s="90"/>
      <c r="H41" s="90"/>
      <c r="I41" s="85"/>
      <c r="J41" s="85"/>
      <c r="K41" s="85"/>
      <c r="L41" s="85"/>
      <c r="M41" s="85"/>
      <c r="N41" s="85"/>
      <c r="O41" s="85"/>
      <c r="P41" s="85"/>
      <c r="Q41" s="85"/>
      <c r="R41" s="85"/>
      <c r="S41" s="85"/>
    </row>
    <row r="42" spans="1:19" ht="15.5" customHeight="1" x14ac:dyDescent="0.35">
      <c r="A42" s="88"/>
      <c r="B42" s="89"/>
      <c r="C42" s="89"/>
      <c r="D42" s="89"/>
      <c r="E42" s="89"/>
      <c r="F42" s="85"/>
      <c r="G42" s="90"/>
      <c r="H42" s="90"/>
      <c r="I42" s="85"/>
      <c r="J42" s="85"/>
      <c r="K42" s="85"/>
      <c r="L42" s="85"/>
      <c r="M42" s="85"/>
      <c r="N42" s="85"/>
      <c r="O42" s="85"/>
      <c r="P42" s="85"/>
      <c r="Q42" s="85"/>
      <c r="R42" s="85"/>
      <c r="S42" s="85"/>
    </row>
    <row r="43" spans="1:19" ht="15.5" customHeight="1" x14ac:dyDescent="0.35">
      <c r="A43" s="85"/>
      <c r="B43" s="85"/>
      <c r="C43" s="85"/>
      <c r="D43" s="85"/>
      <c r="E43" s="85"/>
      <c r="F43" s="85"/>
      <c r="G43" s="85"/>
      <c r="H43" s="85"/>
      <c r="I43" s="85"/>
      <c r="J43" s="85"/>
      <c r="K43" s="85"/>
      <c r="L43" s="85"/>
      <c r="M43" s="85"/>
      <c r="N43" s="85"/>
    </row>
    <row r="44" spans="1:19" x14ac:dyDescent="0.35">
      <c r="A44" s="85"/>
      <c r="B44" s="85"/>
      <c r="C44" s="85"/>
      <c r="D44" s="85"/>
      <c r="E44" s="85"/>
      <c r="F44" s="85"/>
      <c r="G44" s="91"/>
      <c r="H44" s="85"/>
      <c r="I44" s="85"/>
      <c r="J44" s="85"/>
      <c r="K44" s="85"/>
      <c r="L44" s="85"/>
      <c r="M44" s="85"/>
      <c r="N44" s="85"/>
    </row>
    <row r="45" spans="1:19" ht="15.5" customHeight="1" x14ac:dyDescent="0.35">
      <c r="A45" s="85"/>
      <c r="B45" s="85"/>
      <c r="C45" s="85"/>
      <c r="D45" s="85"/>
      <c r="E45" s="85"/>
      <c r="F45" s="85"/>
      <c r="G45" s="91"/>
      <c r="H45" s="85"/>
      <c r="I45" s="91"/>
      <c r="J45" s="85"/>
      <c r="K45" s="83"/>
      <c r="L45" s="85"/>
      <c r="M45" s="85"/>
      <c r="N45" s="85"/>
    </row>
    <row r="46" spans="1:19" ht="15.5" customHeight="1" x14ac:dyDescent="0.35">
      <c r="A46" s="83"/>
      <c r="B46" s="83"/>
      <c r="C46" s="83"/>
      <c r="D46" s="83"/>
      <c r="E46" s="83"/>
      <c r="F46" s="83"/>
      <c r="G46" s="83"/>
      <c r="H46" s="83"/>
      <c r="I46" s="83"/>
      <c r="J46" s="83"/>
      <c r="K46" s="83"/>
      <c r="L46" s="83"/>
      <c r="M46" s="83"/>
      <c r="N46" s="83"/>
    </row>
    <row r="47" spans="1:19" x14ac:dyDescent="0.35">
      <c r="A47" s="85"/>
      <c r="B47" s="85"/>
      <c r="C47" s="85"/>
      <c r="D47" s="85"/>
      <c r="E47" s="85"/>
      <c r="F47" s="85"/>
      <c r="G47" s="85"/>
      <c r="H47" s="85"/>
      <c r="I47" s="85"/>
      <c r="J47" s="85"/>
      <c r="K47" s="85"/>
      <c r="L47" s="85"/>
      <c r="M47" s="85"/>
      <c r="N47" s="85"/>
    </row>
    <row r="48" spans="1:19" x14ac:dyDescent="0.35">
      <c r="A48" s="85"/>
      <c r="B48" s="85"/>
      <c r="C48" s="85"/>
      <c r="D48" s="85"/>
      <c r="E48" s="85"/>
      <c r="F48" s="85"/>
      <c r="G48" s="85"/>
      <c r="H48" s="85"/>
      <c r="I48" s="85"/>
      <c r="J48" s="85"/>
      <c r="K48" s="85"/>
      <c r="L48" s="85"/>
      <c r="M48" s="85"/>
      <c r="N48" s="85"/>
    </row>
  </sheetData>
  <mergeCells count="38">
    <mergeCell ref="B28:E28"/>
    <mergeCell ref="B24:E24"/>
    <mergeCell ref="F24:J24"/>
    <mergeCell ref="B25:E25"/>
    <mergeCell ref="B26:E26"/>
    <mergeCell ref="G26:H26"/>
    <mergeCell ref="A8:J8"/>
    <mergeCell ref="B9:J9"/>
    <mergeCell ref="B19:E19"/>
    <mergeCell ref="L12:Q12"/>
    <mergeCell ref="B13:E13"/>
    <mergeCell ref="F13:J13"/>
    <mergeCell ref="L13:Q13"/>
    <mergeCell ref="B14:E14"/>
    <mergeCell ref="F14:J14"/>
    <mergeCell ref="B12:E12"/>
    <mergeCell ref="F12:J12"/>
    <mergeCell ref="B15:E15"/>
    <mergeCell ref="F15:J15"/>
    <mergeCell ref="B16:E16"/>
    <mergeCell ref="B17:E17"/>
    <mergeCell ref="B18:E18"/>
    <mergeCell ref="F18:J18"/>
    <mergeCell ref="F19:J19"/>
    <mergeCell ref="B23:J23"/>
    <mergeCell ref="B27:J27"/>
    <mergeCell ref="B10:E10"/>
    <mergeCell ref="F10:J10"/>
    <mergeCell ref="B11:E11"/>
    <mergeCell ref="F11:J11"/>
    <mergeCell ref="F16:J16"/>
    <mergeCell ref="F17:J17"/>
    <mergeCell ref="B20:E20"/>
    <mergeCell ref="F20:J20"/>
    <mergeCell ref="B21:E21"/>
    <mergeCell ref="F21:J21"/>
    <mergeCell ref="B22:E22"/>
    <mergeCell ref="F22:J22"/>
  </mergeCells>
  <printOptions horizontalCentered="1" verticalCentered="1"/>
  <pageMargins left="0.9055118110236221"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8:T46"/>
  <sheetViews>
    <sheetView showGridLines="0" topLeftCell="A16" zoomScale="49" zoomScaleNormal="10" workbookViewId="0">
      <selection activeCell="U23" sqref="U23:U24"/>
    </sheetView>
  </sheetViews>
  <sheetFormatPr defaultColWidth="8.58203125" defaultRowHeight="15.5" x14ac:dyDescent="0.35"/>
  <cols>
    <col min="1" max="1" width="5" style="84" customWidth="1"/>
    <col min="2" max="5" width="8.58203125" style="84"/>
    <col min="6" max="6" width="12.33203125" style="84" bestFit="1" customWidth="1"/>
    <col min="7" max="9" width="8.58203125" style="84"/>
    <col min="10" max="10" width="11.58203125" style="84" customWidth="1"/>
    <col min="11" max="11" width="32.83203125" style="84" customWidth="1"/>
    <col min="12" max="13" width="8.58203125" style="84"/>
    <col min="14" max="17" width="8.83203125" style="84" customWidth="1"/>
    <col min="18" max="16384" width="8.58203125" style="84"/>
  </cols>
  <sheetData>
    <row r="8" spans="1:19" x14ac:dyDescent="0.35">
      <c r="A8" s="214" t="s">
        <v>169</v>
      </c>
      <c r="B8" s="215"/>
      <c r="C8" s="215"/>
      <c r="D8" s="215"/>
      <c r="E8" s="215"/>
      <c r="F8" s="215"/>
      <c r="G8" s="215"/>
      <c r="H8" s="215"/>
      <c r="I8" s="215"/>
      <c r="J8" s="216"/>
      <c r="K8" s="83"/>
      <c r="L8" s="83"/>
      <c r="M8" s="83"/>
      <c r="N8" s="83"/>
      <c r="O8" s="83"/>
      <c r="P8" s="83"/>
      <c r="Q8" s="83"/>
      <c r="R8" s="83"/>
      <c r="S8" s="83"/>
    </row>
    <row r="9" spans="1:19" x14ac:dyDescent="0.35">
      <c r="A9" s="105" t="s">
        <v>54</v>
      </c>
      <c r="B9" s="203" t="s">
        <v>127</v>
      </c>
      <c r="C9" s="204"/>
      <c r="D9" s="204"/>
      <c r="E9" s="204"/>
      <c r="F9" s="204"/>
      <c r="G9" s="204"/>
      <c r="H9" s="204"/>
      <c r="I9" s="204"/>
      <c r="J9" s="205"/>
      <c r="K9" s="83"/>
      <c r="L9" s="83"/>
      <c r="M9" s="83"/>
      <c r="N9" s="83"/>
      <c r="O9" s="83"/>
      <c r="P9" s="83"/>
      <c r="Q9" s="83"/>
      <c r="R9" s="83"/>
      <c r="S9" s="83"/>
    </row>
    <row r="10" spans="1:19" x14ac:dyDescent="0.35">
      <c r="A10" s="106" t="s">
        <v>55</v>
      </c>
      <c r="B10" s="213" t="s">
        <v>123</v>
      </c>
      <c r="C10" s="213"/>
      <c r="D10" s="213"/>
      <c r="E10" s="213"/>
      <c r="F10" s="213" t="str">
        <f>'TSSS '!F23</f>
        <v> (Phan Tiến Dũng)</v>
      </c>
      <c r="G10" s="213"/>
      <c r="H10" s="213"/>
      <c r="I10" s="213"/>
      <c r="J10" s="213"/>
      <c r="K10" s="85"/>
      <c r="L10" s="85"/>
      <c r="M10" s="85"/>
      <c r="N10" s="85"/>
      <c r="O10" s="85"/>
      <c r="P10" s="85"/>
      <c r="Q10" s="85"/>
      <c r="R10" s="85"/>
      <c r="S10" s="85"/>
    </row>
    <row r="11" spans="1:19" x14ac:dyDescent="0.35">
      <c r="A11" s="106" t="s">
        <v>55</v>
      </c>
      <c r="B11" s="210" t="s">
        <v>126</v>
      </c>
      <c r="C11" s="210"/>
      <c r="D11" s="210"/>
      <c r="E11" s="210"/>
      <c r="F11" s="213" t="str">
        <f>'TSSS '!F21</f>
        <v>Bán xưởng trong KCN ST 3, diện tích xưởng &amp; VP + công trình phụ: 3800m2, giá 66 tỷ (thương lượng)</v>
      </c>
      <c r="G11" s="213"/>
      <c r="H11" s="213"/>
      <c r="I11" s="213"/>
      <c r="J11" s="213"/>
      <c r="K11" s="85"/>
      <c r="L11" s="85"/>
      <c r="M11" s="85"/>
      <c r="N11" s="85"/>
      <c r="O11" s="85"/>
      <c r="P11" s="85"/>
      <c r="Q11" s="85"/>
      <c r="R11" s="85"/>
      <c r="S11" s="85"/>
    </row>
    <row r="12" spans="1:19" x14ac:dyDescent="0.35">
      <c r="A12" s="106" t="s">
        <v>55</v>
      </c>
      <c r="B12" s="213" t="s">
        <v>124</v>
      </c>
      <c r="C12" s="213"/>
      <c r="D12" s="213"/>
      <c r="E12" s="213"/>
      <c r="F12" s="212">
        <f>'TSSS '!F50</f>
        <v>60000000000</v>
      </c>
      <c r="G12" s="212"/>
      <c r="H12" s="212"/>
      <c r="I12" s="212"/>
      <c r="J12" s="212"/>
      <c r="K12" s="85"/>
      <c r="L12" s="209"/>
      <c r="M12" s="209"/>
      <c r="N12" s="209"/>
      <c r="O12" s="209"/>
      <c r="P12" s="209"/>
      <c r="Q12" s="209"/>
      <c r="R12" s="85"/>
      <c r="S12" s="85"/>
    </row>
    <row r="13" spans="1:19" x14ac:dyDescent="0.35">
      <c r="A13" s="106" t="s">
        <v>55</v>
      </c>
      <c r="B13" s="213" t="s">
        <v>125</v>
      </c>
      <c r="C13" s="213"/>
      <c r="D13" s="213"/>
      <c r="E13" s="213"/>
      <c r="F13" s="212">
        <f>'TSSS '!F51</f>
        <v>54000000000</v>
      </c>
      <c r="G13" s="212"/>
      <c r="H13" s="212"/>
      <c r="I13" s="212"/>
      <c r="J13" s="212"/>
      <c r="K13" s="85"/>
      <c r="L13" s="209"/>
      <c r="M13" s="209"/>
      <c r="N13" s="209"/>
      <c r="O13" s="209"/>
      <c r="P13" s="209"/>
      <c r="Q13" s="209"/>
      <c r="R13" s="85"/>
      <c r="S13" s="85"/>
    </row>
    <row r="14" spans="1:19" x14ac:dyDescent="0.35">
      <c r="A14" s="107" t="s">
        <v>55</v>
      </c>
      <c r="B14" s="210" t="s">
        <v>129</v>
      </c>
      <c r="C14" s="210"/>
      <c r="D14" s="210"/>
      <c r="E14" s="210"/>
      <c r="F14" s="213" t="str">
        <f>'TSSS '!F24</f>
        <v xml:space="preserve">Đang giao dịch </v>
      </c>
      <c r="G14" s="213"/>
      <c r="H14" s="213"/>
      <c r="I14" s="213"/>
      <c r="J14" s="213"/>
      <c r="K14" s="85"/>
      <c r="L14" s="85"/>
      <c r="M14" s="85"/>
      <c r="N14" s="85"/>
      <c r="O14" s="85"/>
      <c r="P14" s="85"/>
      <c r="Q14" s="85"/>
      <c r="R14" s="85"/>
      <c r="S14" s="85"/>
    </row>
    <row r="15" spans="1:19" ht="35.5" customHeight="1" x14ac:dyDescent="0.35">
      <c r="A15" s="107" t="s">
        <v>55</v>
      </c>
      <c r="B15" s="210" t="str">
        <f>"Địa chỉ: "&amp;'[2]TSSS '!D13</f>
        <v>Địa chỉ: 0</v>
      </c>
      <c r="C15" s="210"/>
      <c r="D15" s="210"/>
      <c r="E15" s="210"/>
      <c r="F15" s="211" t="str">
        <f>'TSSS '!F20</f>
        <v>Phường Bình Dương, thành phố Hồ Chí Minh</v>
      </c>
      <c r="G15" s="211"/>
      <c r="H15" s="211"/>
      <c r="I15" s="211"/>
      <c r="J15" s="211"/>
      <c r="K15" s="86"/>
      <c r="L15" s="86"/>
      <c r="M15" s="86"/>
      <c r="N15"/>
      <c r="O15" s="86"/>
      <c r="P15" s="86"/>
      <c r="Q15"/>
      <c r="R15" s="86"/>
      <c r="S15" s="86"/>
    </row>
    <row r="16" spans="1:19" ht="18.5" x14ac:dyDescent="0.35">
      <c r="A16" s="107" t="s">
        <v>55</v>
      </c>
      <c r="B16" s="210" t="s">
        <v>150</v>
      </c>
      <c r="C16" s="210"/>
      <c r="D16" s="210"/>
      <c r="E16" s="210"/>
      <c r="F16" s="200">
        <f>'TSSS '!F34</f>
        <v>6000</v>
      </c>
      <c r="G16" s="201"/>
      <c r="H16" s="201"/>
      <c r="I16" s="201"/>
      <c r="J16" s="202"/>
      <c r="K16" s="86"/>
      <c r="L16" s="86"/>
      <c r="M16" s="86"/>
      <c r="N16" s="86"/>
      <c r="O16" s="86"/>
      <c r="P16" s="86"/>
      <c r="Q16" s="86"/>
      <c r="R16" s="86"/>
      <c r="S16" s="86"/>
    </row>
    <row r="17" spans="1:20" x14ac:dyDescent="0.35">
      <c r="A17" s="107" t="s">
        <v>55</v>
      </c>
      <c r="B17" s="210" t="s">
        <v>140</v>
      </c>
      <c r="C17" s="210"/>
      <c r="D17" s="210"/>
      <c r="E17" s="210"/>
      <c r="F17" s="200">
        <f>'TSSS '!F38</f>
        <v>27</v>
      </c>
      <c r="G17" s="201"/>
      <c r="H17" s="201"/>
      <c r="I17" s="201"/>
      <c r="J17" s="202"/>
      <c r="K17" s="86"/>
      <c r="L17" s="86"/>
      <c r="M17" s="86"/>
      <c r="N17" s="86"/>
      <c r="O17" s="86"/>
      <c r="P17" s="86"/>
      <c r="Q17" s="86"/>
      <c r="R17" s="86"/>
      <c r="S17" s="86"/>
    </row>
    <row r="18" spans="1:20" x14ac:dyDescent="0.35">
      <c r="A18" s="107" t="s">
        <v>55</v>
      </c>
      <c r="B18" s="210" t="s">
        <v>141</v>
      </c>
      <c r="C18" s="210"/>
      <c r="D18" s="210"/>
      <c r="E18" s="210"/>
      <c r="F18" s="200" t="str">
        <f>'TSSS '!F40</f>
        <v>Tiếp giáp 1 mặt tiền</v>
      </c>
      <c r="G18" s="201"/>
      <c r="H18" s="201"/>
      <c r="I18" s="201"/>
      <c r="J18" s="202"/>
      <c r="K18" s="86"/>
      <c r="L18" s="86"/>
      <c r="M18" s="86"/>
      <c r="N18" s="86"/>
      <c r="O18" s="86"/>
      <c r="P18" s="86"/>
      <c r="Q18" s="86"/>
      <c r="R18" s="86"/>
      <c r="S18" s="86"/>
    </row>
    <row r="19" spans="1:20" x14ac:dyDescent="0.35">
      <c r="A19" s="107" t="s">
        <v>55</v>
      </c>
      <c r="B19" s="210" t="s">
        <v>142</v>
      </c>
      <c r="C19" s="210"/>
      <c r="D19" s="210"/>
      <c r="E19" s="210"/>
      <c r="F19" s="200" t="str">
        <f>'TSSS '!F41</f>
        <v>Vuông vức</v>
      </c>
      <c r="G19" s="201"/>
      <c r="H19" s="201"/>
      <c r="I19" s="201"/>
      <c r="J19" s="202"/>
      <c r="K19" s="86"/>
      <c r="L19" s="86"/>
      <c r="M19" s="86"/>
      <c r="N19" s="86"/>
      <c r="O19" s="86"/>
      <c r="P19" s="86"/>
      <c r="Q19" s="86"/>
      <c r="R19" s="86"/>
      <c r="S19" s="86"/>
    </row>
    <row r="20" spans="1:20" ht="49" customHeight="1" x14ac:dyDescent="0.35">
      <c r="A20" s="107" t="s">
        <v>55</v>
      </c>
      <c r="B20" s="211" t="s">
        <v>130</v>
      </c>
      <c r="C20" s="211"/>
      <c r="D20" s="211"/>
      <c r="E20" s="211"/>
      <c r="F20" s="211" t="str">
        <f>'TSSS '!F30</f>
        <v>Tài sản nằm trong Khu công nghiệp Sóng Thần 3</v>
      </c>
      <c r="G20" s="211"/>
      <c r="H20" s="211"/>
      <c r="I20" s="211"/>
      <c r="J20" s="211"/>
      <c r="K20" s="87"/>
      <c r="L20"/>
      <c r="M20" s="87"/>
      <c r="N20" s="87"/>
      <c r="O20" s="87"/>
      <c r="P20" s="87"/>
      <c r="Q20" s="87"/>
      <c r="R20" s="87"/>
      <c r="S20" s="87"/>
    </row>
    <row r="21" spans="1:20" ht="22.4" hidden="1" customHeight="1" x14ac:dyDescent="0.35">
      <c r="A21" s="107" t="s">
        <v>55</v>
      </c>
      <c r="B21" s="211" t="s">
        <v>131</v>
      </c>
      <c r="C21" s="211"/>
      <c r="D21" s="211"/>
      <c r="E21" s="211"/>
      <c r="F21" s="211" t="str">
        <f>'TSSS '!F33</f>
        <v>17,6m + vỉa hè</v>
      </c>
      <c r="G21" s="211"/>
      <c r="H21" s="211"/>
      <c r="I21" s="211"/>
      <c r="J21" s="211"/>
      <c r="K21" s="87"/>
      <c r="L21" s="87"/>
      <c r="M21" s="87"/>
      <c r="N21" s="87"/>
      <c r="O21" s="87"/>
      <c r="P21" s="87"/>
      <c r="Q21" s="87"/>
      <c r="R21" s="87"/>
      <c r="S21" s="87"/>
    </row>
    <row r="22" spans="1:20" ht="29.5" customHeight="1" x14ac:dyDescent="0.35">
      <c r="A22" s="107" t="s">
        <v>55</v>
      </c>
      <c r="B22" s="211" t="s">
        <v>132</v>
      </c>
      <c r="C22" s="211"/>
      <c r="D22" s="211"/>
      <c r="E22" s="211"/>
      <c r="F22" s="211" t="str">
        <f>'TSSS '!F44</f>
        <v>Hạ tầng khu công nghiệp</v>
      </c>
      <c r="G22" s="211"/>
      <c r="H22" s="211"/>
      <c r="I22" s="211"/>
      <c r="J22" s="211"/>
      <c r="K22" s="87"/>
      <c r="L22" s="87"/>
      <c r="M22" s="87"/>
      <c r="N22" s="87"/>
      <c r="O22" s="87"/>
      <c r="P22" s="87"/>
      <c r="Q22" s="87"/>
      <c r="R22" s="87"/>
      <c r="S22" s="87"/>
    </row>
    <row r="23" spans="1:20" x14ac:dyDescent="0.35">
      <c r="A23" s="105" t="s">
        <v>56</v>
      </c>
      <c r="B23" s="203" t="s">
        <v>128</v>
      </c>
      <c r="C23" s="204"/>
      <c r="D23" s="204"/>
      <c r="E23" s="204"/>
      <c r="F23" s="204"/>
      <c r="G23" s="204"/>
      <c r="H23" s="204"/>
      <c r="I23" s="204"/>
      <c r="J23" s="205"/>
      <c r="K23" s="85"/>
      <c r="L23" s="85"/>
      <c r="M23" s="85"/>
      <c r="N23" s="85"/>
      <c r="O23" s="85"/>
      <c r="P23" s="85"/>
      <c r="Q23" s="85"/>
      <c r="R23" s="85"/>
      <c r="S23" s="85"/>
    </row>
    <row r="24" spans="1:20" ht="15.65" customHeight="1" x14ac:dyDescent="0.35">
      <c r="A24" s="108" t="s">
        <v>55</v>
      </c>
      <c r="B24" s="211" t="s">
        <v>133</v>
      </c>
      <c r="C24" s="211"/>
      <c r="D24" s="211"/>
      <c r="E24" s="211"/>
      <c r="F24" s="211" t="str">
        <f>'TSSS '!F46</f>
        <v>Nhà xường</v>
      </c>
      <c r="G24" s="211"/>
      <c r="H24" s="211"/>
      <c r="I24" s="211"/>
      <c r="J24" s="211"/>
      <c r="K24" s="87"/>
      <c r="L24" s="87"/>
      <c r="M24" s="87"/>
      <c r="N24" s="87"/>
      <c r="O24" s="87"/>
      <c r="P24" s="87"/>
      <c r="Q24" s="87"/>
      <c r="R24" s="87"/>
      <c r="S24" s="87"/>
    </row>
    <row r="25" spans="1:20" ht="15.65" hidden="1" customHeight="1" x14ac:dyDescent="0.35">
      <c r="A25" s="108" t="s">
        <v>55</v>
      </c>
      <c r="B25" s="211" t="s">
        <v>134</v>
      </c>
      <c r="C25" s="211"/>
      <c r="D25" s="211"/>
      <c r="E25" s="211"/>
      <c r="F25" s="109">
        <f>'TSSS '!F48</f>
        <v>0</v>
      </c>
      <c r="G25" s="109"/>
      <c r="H25" s="109"/>
      <c r="I25" s="109"/>
      <c r="J25" s="109"/>
      <c r="K25" s="87"/>
      <c r="L25" s="87"/>
      <c r="M25" s="87"/>
      <c r="N25" s="87"/>
      <c r="O25" s="87"/>
      <c r="P25" s="87"/>
      <c r="Q25" s="87"/>
      <c r="R25" s="87"/>
      <c r="S25" s="87"/>
    </row>
    <row r="26" spans="1:20" hidden="1" x14ac:dyDescent="0.35">
      <c r="A26" s="108" t="s">
        <v>55</v>
      </c>
      <c r="B26" s="213" t="s">
        <v>135</v>
      </c>
      <c r="C26" s="213"/>
      <c r="D26" s="213"/>
      <c r="E26" s="213"/>
      <c r="F26" s="106">
        <f>'TSSS '!F47</f>
        <v>0</v>
      </c>
      <c r="G26" s="219"/>
      <c r="H26" s="219"/>
      <c r="I26" s="106"/>
      <c r="J26" s="106"/>
      <c r="K26" s="85"/>
      <c r="L26" s="85"/>
      <c r="M26" s="85"/>
      <c r="N26" s="85"/>
      <c r="O26" s="85"/>
      <c r="P26" s="85"/>
      <c r="Q26" s="85"/>
      <c r="R26" s="85"/>
      <c r="S26" s="85"/>
    </row>
    <row r="27" spans="1:20" x14ac:dyDescent="0.35">
      <c r="A27" s="127" t="s">
        <v>57</v>
      </c>
      <c r="B27" s="224" t="s">
        <v>136</v>
      </c>
      <c r="C27" s="224"/>
      <c r="D27" s="224"/>
      <c r="E27" s="224"/>
      <c r="F27" s="224"/>
      <c r="G27" s="224"/>
      <c r="H27" s="224"/>
      <c r="I27" s="224"/>
      <c r="J27" s="224"/>
      <c r="K27" s="85"/>
      <c r="L27" s="85"/>
      <c r="M27" s="85"/>
      <c r="N27" s="85"/>
      <c r="O27" s="85"/>
      <c r="P27" s="85"/>
      <c r="Q27" s="85"/>
      <c r="R27" s="85"/>
      <c r="S27" s="85"/>
    </row>
    <row r="28" spans="1:20" x14ac:dyDescent="0.35">
      <c r="A28" s="135"/>
      <c r="B28" s="223"/>
      <c r="C28" s="223"/>
      <c r="D28" s="223"/>
      <c r="E28" s="223"/>
      <c r="F28" s="139"/>
      <c r="G28" s="118"/>
      <c r="H28" s="118"/>
      <c r="I28" s="117"/>
      <c r="J28" s="140"/>
      <c r="K28"/>
      <c r="L28" s="85"/>
      <c r="M28" s="85"/>
      <c r="N28" s="85"/>
      <c r="O28" s="85"/>
      <c r="P28" s="85"/>
      <c r="Q28" s="85"/>
      <c r="R28" s="85"/>
      <c r="S28"/>
    </row>
    <row r="29" spans="1:20" x14ac:dyDescent="0.35">
      <c r="A29" s="141"/>
      <c r="B29" s="89"/>
      <c r="C29" s="89"/>
      <c r="D29" s="89"/>
      <c r="E29" s="89"/>
      <c r="F29" s="85"/>
      <c r="G29" s="90"/>
      <c r="H29"/>
      <c r="I29" s="85"/>
      <c r="J29" s="121"/>
      <c r="K29" s="85"/>
      <c r="L29" s="85"/>
      <c r="M29" s="85"/>
      <c r="N29" s="85"/>
      <c r="O29" s="85"/>
      <c r="P29" s="85"/>
      <c r="Q29" s="85"/>
      <c r="R29" s="85"/>
      <c r="S29" s="85"/>
      <c r="T29"/>
    </row>
    <row r="30" spans="1:20" x14ac:dyDescent="0.35">
      <c r="A30" s="120"/>
      <c r="B30" s="89"/>
      <c r="C30" s="89"/>
      <c r="D30" s="89"/>
      <c r="E30" s="89"/>
      <c r="F30" s="85"/>
      <c r="G30" s="90"/>
      <c r="H30"/>
      <c r="I30" s="85"/>
      <c r="J30" s="121"/>
      <c r="K30" s="85"/>
      <c r="L30" s="85"/>
      <c r="M30" s="85"/>
      <c r="N30" s="85"/>
      <c r="O30"/>
      <c r="P30" s="85"/>
      <c r="Q30" s="85"/>
      <c r="R30" s="85"/>
      <c r="S30" s="85"/>
    </row>
    <row r="31" spans="1:20" x14ac:dyDescent="0.35">
      <c r="A31" s="120"/>
      <c r="B31" s="89"/>
      <c r="C31" s="89"/>
      <c r="D31" s="89"/>
      <c r="E31" s="89"/>
      <c r="F31" s="85"/>
      <c r="G31" s="90"/>
      <c r="H31" s="90"/>
      <c r="I31" s="85"/>
      <c r="J31" s="121"/>
      <c r="K31" s="85"/>
      <c r="L31"/>
      <c r="M31" s="85"/>
      <c r="N31" s="85"/>
      <c r="O31" s="85"/>
      <c r="P31" s="85"/>
      <c r="Q31" s="85"/>
      <c r="R31" s="85"/>
      <c r="S31" s="85"/>
    </row>
    <row r="32" spans="1:20" x14ac:dyDescent="0.35">
      <c r="A32" s="120"/>
      <c r="B32" s="89"/>
      <c r="C32" s="89"/>
      <c r="D32" s="89"/>
      <c r="E32" s="89"/>
      <c r="F32" s="85"/>
      <c r="G32" s="90"/>
      <c r="H32" s="90"/>
      <c r="I32" s="85"/>
      <c r="J32" s="121"/>
      <c r="K32"/>
      <c r="L32" s="85"/>
      <c r="M32" s="85"/>
      <c r="N32" s="85"/>
      <c r="O32" s="85"/>
      <c r="P32" s="85"/>
      <c r="Q32" s="85"/>
      <c r="R32" s="85"/>
      <c r="S32" s="85"/>
    </row>
    <row r="33" spans="1:19" x14ac:dyDescent="0.35">
      <c r="A33" s="120"/>
      <c r="B33" s="89"/>
      <c r="C33" s="89"/>
      <c r="D33" s="89"/>
      <c r="E33" s="89"/>
      <c r="F33" s="85"/>
      <c r="G33" s="90"/>
      <c r="H33" s="90"/>
      <c r="I33" s="85"/>
      <c r="J33" s="121"/>
      <c r="K33" s="85"/>
      <c r="L33" s="85"/>
      <c r="M33" s="85"/>
      <c r="N33" s="85"/>
      <c r="O33"/>
      <c r="P33"/>
      <c r="Q33" s="85"/>
      <c r="R33" s="85"/>
      <c r="S33" s="85"/>
    </row>
    <row r="34" spans="1:19" x14ac:dyDescent="0.35">
      <c r="A34" s="120"/>
      <c r="B34" s="89"/>
      <c r="C34" s="89"/>
      <c r="D34" s="89"/>
      <c r="E34" s="89"/>
      <c r="F34" s="85"/>
      <c r="G34" s="90"/>
      <c r="H34" s="90"/>
      <c r="I34" s="85"/>
      <c r="J34" s="121"/>
      <c r="K34" s="85"/>
      <c r="L34" s="85"/>
      <c r="M34" s="85"/>
      <c r="N34" s="85"/>
      <c r="O34" s="85"/>
      <c r="P34" s="85"/>
      <c r="Q34" s="85"/>
      <c r="R34" s="85"/>
      <c r="S34" s="85"/>
    </row>
    <row r="35" spans="1:19" x14ac:dyDescent="0.35">
      <c r="A35" s="120"/>
      <c r="B35" s="89"/>
      <c r="C35" s="89"/>
      <c r="D35" s="89"/>
      <c r="E35" s="89"/>
      <c r="F35" s="85"/>
      <c r="G35" s="90"/>
      <c r="H35" s="90"/>
      <c r="I35" s="85"/>
      <c r="J35" s="121"/>
      <c r="K35" s="85"/>
      <c r="L35" s="85"/>
      <c r="M35" s="85"/>
      <c r="N35" s="85"/>
      <c r="O35" s="85"/>
      <c r="P35" s="85"/>
      <c r="Q35" s="85"/>
      <c r="R35" s="85"/>
      <c r="S35" s="85"/>
    </row>
    <row r="36" spans="1:19" x14ac:dyDescent="0.35">
      <c r="A36" s="120"/>
      <c r="B36" s="89"/>
      <c r="C36" s="89"/>
      <c r="D36" s="89"/>
      <c r="E36" s="89"/>
      <c r="F36" s="85"/>
      <c r="G36" s="90"/>
      <c r="H36" s="90"/>
      <c r="I36" s="85"/>
      <c r="J36" s="121"/>
      <c r="K36" s="85"/>
      <c r="L36" s="85"/>
      <c r="M36" s="85"/>
      <c r="N36" s="85"/>
      <c r="O36" s="85"/>
      <c r="P36" s="85"/>
      <c r="Q36"/>
      <c r="R36" s="85"/>
      <c r="S36" s="85"/>
    </row>
    <row r="37" spans="1:19" ht="18.5" customHeight="1" x14ac:dyDescent="0.35">
      <c r="A37" s="120"/>
      <c r="B37" s="89"/>
      <c r="C37" s="89"/>
      <c r="D37" s="89"/>
      <c r="E37" s="89"/>
      <c r="F37" s="85"/>
      <c r="G37" s="90"/>
      <c r="H37" s="90"/>
      <c r="I37" s="85"/>
      <c r="J37" s="121"/>
      <c r="K37" s="85"/>
      <c r="L37" s="85"/>
      <c r="M37" s="85"/>
      <c r="N37" s="85"/>
      <c r="O37" s="85"/>
      <c r="P37" s="85"/>
      <c r="Q37" s="85"/>
      <c r="R37" s="85"/>
      <c r="S37" s="85"/>
    </row>
    <row r="38" spans="1:19" ht="114" customHeight="1" x14ac:dyDescent="0.35">
      <c r="A38" s="122"/>
      <c r="B38" s="123"/>
      <c r="C38" s="123"/>
      <c r="D38" s="123"/>
      <c r="E38" s="123"/>
      <c r="F38" s="124"/>
      <c r="G38" s="125"/>
      <c r="H38" s="125"/>
      <c r="I38" s="124"/>
      <c r="J38" s="126"/>
      <c r="K38" s="85"/>
      <c r="L38" s="85"/>
      <c r="M38" s="85"/>
      <c r="N38" s="85"/>
      <c r="O38" s="85"/>
      <c r="P38"/>
      <c r="Q38" s="85"/>
      <c r="R38" s="85"/>
      <c r="S38" s="85"/>
    </row>
    <row r="39" spans="1:19" x14ac:dyDescent="0.35">
      <c r="A39" s="88"/>
      <c r="B39" s="89"/>
      <c r="C39" s="89"/>
      <c r="D39" s="89"/>
      <c r="E39" s="89"/>
      <c r="F39" s="85"/>
      <c r="G39" s="90"/>
      <c r="H39" s="90"/>
      <c r="I39" s="85"/>
      <c r="J39" s="85"/>
      <c r="K39" s="85"/>
      <c r="L39" s="85"/>
      <c r="M39" s="85"/>
      <c r="N39" s="85"/>
      <c r="O39" s="85"/>
      <c r="P39" s="85"/>
      <c r="Q39" s="85"/>
      <c r="R39" s="85"/>
      <c r="S39" s="85"/>
    </row>
    <row r="40" spans="1:19" x14ac:dyDescent="0.35">
      <c r="A40" s="88"/>
      <c r="B40" s="89"/>
      <c r="C40" s="89"/>
      <c r="D40" s="89"/>
      <c r="E40" s="89"/>
      <c r="F40" s="85"/>
      <c r="G40" s="90"/>
      <c r="H40" s="90"/>
      <c r="I40" s="85"/>
      <c r="J40" s="85"/>
      <c r="K40" s="85"/>
      <c r="L40" s="85"/>
      <c r="M40" s="85"/>
      <c r="N40" s="85"/>
      <c r="O40" s="85"/>
      <c r="P40" s="85"/>
      <c r="Q40" s="85"/>
      <c r="R40" s="85"/>
      <c r="S40" s="85"/>
    </row>
    <row r="41" spans="1:19" x14ac:dyDescent="0.35">
      <c r="A41" s="85"/>
      <c r="B41" s="85"/>
      <c r="C41" s="85"/>
      <c r="D41" s="85"/>
      <c r="E41" s="85"/>
      <c r="F41" s="85"/>
      <c r="G41" s="85"/>
      <c r="H41" s="85"/>
      <c r="I41" s="85"/>
      <c r="J41" s="85"/>
      <c r="K41" s="85"/>
      <c r="L41" s="85"/>
      <c r="M41" s="85"/>
      <c r="N41" s="85"/>
      <c r="O41" s="85"/>
      <c r="P41" s="85"/>
      <c r="Q41" s="85"/>
      <c r="R41" s="85"/>
      <c r="S41" s="85"/>
    </row>
    <row r="42" spans="1:19" x14ac:dyDescent="0.35">
      <c r="A42" s="85"/>
      <c r="B42" s="85"/>
      <c r="C42" s="85"/>
      <c r="D42" s="85"/>
      <c r="E42" s="85"/>
      <c r="F42" s="91"/>
      <c r="G42" s="85"/>
      <c r="H42" s="85"/>
      <c r="I42" s="85"/>
      <c r="J42" s="85"/>
      <c r="K42" s="85"/>
      <c r="L42" s="85"/>
      <c r="M42" s="85"/>
    </row>
    <row r="43" spans="1:19" x14ac:dyDescent="0.35">
      <c r="A43" s="85"/>
      <c r="B43" s="85"/>
      <c r="C43" s="85"/>
      <c r="D43" s="85"/>
      <c r="E43" s="85"/>
      <c r="F43" s="91"/>
      <c r="G43" s="85"/>
      <c r="H43" s="91"/>
      <c r="I43" s="85"/>
      <c r="J43" s="83"/>
      <c r="K43" s="85"/>
      <c r="L43" s="85"/>
      <c r="M43" s="85"/>
    </row>
    <row r="44" spans="1:19" x14ac:dyDescent="0.35">
      <c r="A44" s="83"/>
      <c r="B44" s="83"/>
      <c r="C44" s="83"/>
      <c r="D44" s="83"/>
      <c r="E44" s="83"/>
      <c r="F44" s="83"/>
      <c r="G44" s="83"/>
      <c r="H44" s="83"/>
      <c r="I44" s="83"/>
      <c r="J44" s="83"/>
      <c r="K44" s="83"/>
      <c r="L44" s="83"/>
      <c r="M44" s="83"/>
    </row>
    <row r="45" spans="1:19" x14ac:dyDescent="0.35">
      <c r="A45" s="85"/>
      <c r="B45" s="85"/>
      <c r="C45" s="85"/>
      <c r="D45" s="85"/>
      <c r="E45" s="85"/>
      <c r="F45" s="85"/>
      <c r="G45" s="85"/>
      <c r="H45" s="85"/>
      <c r="I45" s="85"/>
      <c r="J45" s="85"/>
      <c r="K45" s="85"/>
      <c r="L45" s="85"/>
      <c r="M45" s="85"/>
    </row>
    <row r="46" spans="1:19" x14ac:dyDescent="0.35">
      <c r="A46" s="85"/>
      <c r="B46" s="85"/>
      <c r="C46" s="85"/>
      <c r="D46" s="85"/>
      <c r="E46" s="85"/>
      <c r="F46" s="85"/>
      <c r="G46" s="85"/>
      <c r="H46" s="85"/>
      <c r="I46" s="85"/>
      <c r="J46" s="85"/>
      <c r="K46" s="85"/>
      <c r="L46" s="85"/>
      <c r="M46" s="85"/>
    </row>
  </sheetData>
  <mergeCells count="38">
    <mergeCell ref="B28:E28"/>
    <mergeCell ref="B24:E24"/>
    <mergeCell ref="F24:J24"/>
    <mergeCell ref="B25:E25"/>
    <mergeCell ref="B26:E26"/>
    <mergeCell ref="G26:H26"/>
    <mergeCell ref="A8:J8"/>
    <mergeCell ref="B9:J9"/>
    <mergeCell ref="B19:E19"/>
    <mergeCell ref="L12:Q12"/>
    <mergeCell ref="B13:E13"/>
    <mergeCell ref="F13:J13"/>
    <mergeCell ref="L13:Q13"/>
    <mergeCell ref="B14:E14"/>
    <mergeCell ref="F14:J14"/>
    <mergeCell ref="B12:E12"/>
    <mergeCell ref="F12:J12"/>
    <mergeCell ref="B15:E15"/>
    <mergeCell ref="F15:J15"/>
    <mergeCell ref="B16:E16"/>
    <mergeCell ref="B17:E17"/>
    <mergeCell ref="B18:E18"/>
    <mergeCell ref="F18:J18"/>
    <mergeCell ref="F19:J19"/>
    <mergeCell ref="B23:J23"/>
    <mergeCell ref="B27:J27"/>
    <mergeCell ref="B10:E10"/>
    <mergeCell ref="F10:J10"/>
    <mergeCell ref="B11:E11"/>
    <mergeCell ref="F11:J11"/>
    <mergeCell ref="F16:J16"/>
    <mergeCell ref="F17:J17"/>
    <mergeCell ref="B20:E20"/>
    <mergeCell ref="F20:J20"/>
    <mergeCell ref="B21:E21"/>
    <mergeCell ref="F21:J21"/>
    <mergeCell ref="B22:E22"/>
    <mergeCell ref="F22:J22"/>
  </mergeCells>
  <printOptions horizontalCentered="1" verticalCentered="1"/>
  <pageMargins left="0.9055118110236221" right="0.70866141732283472" top="0.74803149606299213" bottom="0.74803149606299213" header="0.31496062992125984" footer="0.31496062992125984"/>
  <pageSetup paperSize="9" scale="8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5835-791B-4671-9CF2-7EA24B3CD247}">
  <dimension ref="A1:U19"/>
  <sheetViews>
    <sheetView tabSelected="1" topLeftCell="F8" zoomScale="84" workbookViewId="0">
      <selection activeCell="J9" sqref="J9"/>
    </sheetView>
  </sheetViews>
  <sheetFormatPr defaultRowHeight="14" x14ac:dyDescent="0.35"/>
  <cols>
    <col min="1" max="1" width="4.5" style="281" customWidth="1"/>
    <col min="2" max="2" width="20.08203125" style="235" customWidth="1"/>
    <col min="3" max="3" width="17.6640625" style="235" customWidth="1"/>
    <col min="4" max="6" width="12.33203125" style="282" customWidth="1"/>
    <col min="7" max="7" width="13.4140625" style="283" customWidth="1"/>
    <col min="8" max="8" width="8.33203125" style="283" customWidth="1"/>
    <col min="9" max="9" width="18.9140625" style="283" customWidth="1"/>
    <col min="10" max="10" width="24.83203125" style="283" customWidth="1"/>
    <col min="11" max="11" width="9.08203125" style="283" customWidth="1"/>
    <col min="12" max="12" width="10.6640625" style="284" customWidth="1"/>
    <col min="13" max="13" width="8.58203125" style="284" customWidth="1"/>
    <col min="14" max="14" width="7.9140625" style="284" customWidth="1"/>
    <col min="15" max="15" width="9.5" style="284" customWidth="1"/>
    <col min="16" max="16" width="9.33203125" style="284" customWidth="1"/>
    <col min="17" max="17" width="8.6640625" style="284" customWidth="1"/>
    <col min="18" max="18" width="13.33203125" style="284" customWidth="1"/>
    <col min="19" max="19" width="19.9140625" style="285" customWidth="1"/>
    <col min="20" max="20" width="25.83203125" style="285" bestFit="1" customWidth="1"/>
    <col min="21" max="21" width="28.6640625" style="235" bestFit="1" customWidth="1"/>
    <col min="22" max="22" width="16" style="235" customWidth="1"/>
    <col min="23" max="259" width="8.6640625" style="235"/>
    <col min="260" max="260" width="4.5" style="235" customWidth="1"/>
    <col min="261" max="261" width="17.58203125" style="235" customWidth="1"/>
    <col min="262" max="262" width="17.1640625" style="235" customWidth="1"/>
    <col min="263" max="263" width="43.08203125" style="235" customWidth="1"/>
    <col min="264" max="264" width="29" style="235" customWidth="1"/>
    <col min="265" max="265" width="13.58203125" style="235" customWidth="1"/>
    <col min="266" max="266" width="16.08203125" style="235" customWidth="1"/>
    <col min="267" max="267" width="10.6640625" style="235" customWidth="1"/>
    <col min="268" max="268" width="22" style="235" customWidth="1"/>
    <col min="269" max="269" width="10.6640625" style="235" customWidth="1"/>
    <col min="270" max="270" width="22" style="235" customWidth="1"/>
    <col min="271" max="271" width="15.58203125" style="235" bestFit="1" customWidth="1"/>
    <col min="272" max="272" width="9.58203125" style="235" bestFit="1" customWidth="1"/>
    <col min="273" max="515" width="8.6640625" style="235"/>
    <col min="516" max="516" width="4.5" style="235" customWidth="1"/>
    <col min="517" max="517" width="17.58203125" style="235" customWidth="1"/>
    <col min="518" max="518" width="17.1640625" style="235" customWidth="1"/>
    <col min="519" max="519" width="43.08203125" style="235" customWidth="1"/>
    <col min="520" max="520" width="29" style="235" customWidth="1"/>
    <col min="521" max="521" width="13.58203125" style="235" customWidth="1"/>
    <col min="522" max="522" width="16.08203125" style="235" customWidth="1"/>
    <col min="523" max="523" width="10.6640625" style="235" customWidth="1"/>
    <col min="524" max="524" width="22" style="235" customWidth="1"/>
    <col min="525" max="525" width="10.6640625" style="235" customWidth="1"/>
    <col min="526" max="526" width="22" style="235" customWidth="1"/>
    <col min="527" max="527" width="15.58203125" style="235" bestFit="1" customWidth="1"/>
    <col min="528" max="528" width="9.58203125" style="235" bestFit="1" customWidth="1"/>
    <col min="529" max="771" width="8.6640625" style="235"/>
    <col min="772" max="772" width="4.5" style="235" customWidth="1"/>
    <col min="773" max="773" width="17.58203125" style="235" customWidth="1"/>
    <col min="774" max="774" width="17.1640625" style="235" customWidth="1"/>
    <col min="775" max="775" width="43.08203125" style="235" customWidth="1"/>
    <col min="776" max="776" width="29" style="235" customWidth="1"/>
    <col min="777" max="777" width="13.58203125" style="235" customWidth="1"/>
    <col min="778" max="778" width="16.08203125" style="235" customWidth="1"/>
    <col min="779" max="779" width="10.6640625" style="235" customWidth="1"/>
    <col min="780" max="780" width="22" style="235" customWidth="1"/>
    <col min="781" max="781" width="10.6640625" style="235" customWidth="1"/>
    <col min="782" max="782" width="22" style="235" customWidth="1"/>
    <col min="783" max="783" width="15.58203125" style="235" bestFit="1" customWidth="1"/>
    <col min="784" max="784" width="9.58203125" style="235" bestFit="1" customWidth="1"/>
    <col min="785" max="1027" width="8.6640625" style="235"/>
    <col min="1028" max="1028" width="4.5" style="235" customWidth="1"/>
    <col min="1029" max="1029" width="17.58203125" style="235" customWidth="1"/>
    <col min="1030" max="1030" width="17.1640625" style="235" customWidth="1"/>
    <col min="1031" max="1031" width="43.08203125" style="235" customWidth="1"/>
    <col min="1032" max="1032" width="29" style="235" customWidth="1"/>
    <col min="1033" max="1033" width="13.58203125" style="235" customWidth="1"/>
    <col min="1034" max="1034" width="16.08203125" style="235" customWidth="1"/>
    <col min="1035" max="1035" width="10.6640625" style="235" customWidth="1"/>
    <col min="1036" max="1036" width="22" style="235" customWidth="1"/>
    <col min="1037" max="1037" width="10.6640625" style="235" customWidth="1"/>
    <col min="1038" max="1038" width="22" style="235" customWidth="1"/>
    <col min="1039" max="1039" width="15.58203125" style="235" bestFit="1" customWidth="1"/>
    <col min="1040" max="1040" width="9.58203125" style="235" bestFit="1" customWidth="1"/>
    <col min="1041" max="1283" width="8.6640625" style="235"/>
    <col min="1284" max="1284" width="4.5" style="235" customWidth="1"/>
    <col min="1285" max="1285" width="17.58203125" style="235" customWidth="1"/>
    <col min="1286" max="1286" width="17.1640625" style="235" customWidth="1"/>
    <col min="1287" max="1287" width="43.08203125" style="235" customWidth="1"/>
    <col min="1288" max="1288" width="29" style="235" customWidth="1"/>
    <col min="1289" max="1289" width="13.58203125" style="235" customWidth="1"/>
    <col min="1290" max="1290" width="16.08203125" style="235" customWidth="1"/>
    <col min="1291" max="1291" width="10.6640625" style="235" customWidth="1"/>
    <col min="1292" max="1292" width="22" style="235" customWidth="1"/>
    <col min="1293" max="1293" width="10.6640625" style="235" customWidth="1"/>
    <col min="1294" max="1294" width="22" style="235" customWidth="1"/>
    <col min="1295" max="1295" width="15.58203125" style="235" bestFit="1" customWidth="1"/>
    <col min="1296" max="1296" width="9.58203125" style="235" bestFit="1" customWidth="1"/>
    <col min="1297" max="1539" width="8.6640625" style="235"/>
    <col min="1540" max="1540" width="4.5" style="235" customWidth="1"/>
    <col min="1541" max="1541" width="17.58203125" style="235" customWidth="1"/>
    <col min="1542" max="1542" width="17.1640625" style="235" customWidth="1"/>
    <col min="1543" max="1543" width="43.08203125" style="235" customWidth="1"/>
    <col min="1544" max="1544" width="29" style="235" customWidth="1"/>
    <col min="1545" max="1545" width="13.58203125" style="235" customWidth="1"/>
    <col min="1546" max="1546" width="16.08203125" style="235" customWidth="1"/>
    <col min="1547" max="1547" width="10.6640625" style="235" customWidth="1"/>
    <col min="1548" max="1548" width="22" style="235" customWidth="1"/>
    <col min="1549" max="1549" width="10.6640625" style="235" customWidth="1"/>
    <col min="1550" max="1550" width="22" style="235" customWidth="1"/>
    <col min="1551" max="1551" width="15.58203125" style="235" bestFit="1" customWidth="1"/>
    <col min="1552" max="1552" width="9.58203125" style="235" bestFit="1" customWidth="1"/>
    <col min="1553" max="1795" width="8.6640625" style="235"/>
    <col min="1796" max="1796" width="4.5" style="235" customWidth="1"/>
    <col min="1797" max="1797" width="17.58203125" style="235" customWidth="1"/>
    <col min="1798" max="1798" width="17.1640625" style="235" customWidth="1"/>
    <col min="1799" max="1799" width="43.08203125" style="235" customWidth="1"/>
    <col min="1800" max="1800" width="29" style="235" customWidth="1"/>
    <col min="1801" max="1801" width="13.58203125" style="235" customWidth="1"/>
    <col min="1802" max="1802" width="16.08203125" style="235" customWidth="1"/>
    <col min="1803" max="1803" width="10.6640625" style="235" customWidth="1"/>
    <col min="1804" max="1804" width="22" style="235" customWidth="1"/>
    <col min="1805" max="1805" width="10.6640625" style="235" customWidth="1"/>
    <col min="1806" max="1806" width="22" style="235" customWidth="1"/>
    <col min="1807" max="1807" width="15.58203125" style="235" bestFit="1" customWidth="1"/>
    <col min="1808" max="1808" width="9.58203125" style="235" bestFit="1" customWidth="1"/>
    <col min="1809" max="2051" width="8.6640625" style="235"/>
    <col min="2052" max="2052" width="4.5" style="235" customWidth="1"/>
    <col min="2053" max="2053" width="17.58203125" style="235" customWidth="1"/>
    <col min="2054" max="2054" width="17.1640625" style="235" customWidth="1"/>
    <col min="2055" max="2055" width="43.08203125" style="235" customWidth="1"/>
    <col min="2056" max="2056" width="29" style="235" customWidth="1"/>
    <col min="2057" max="2057" width="13.58203125" style="235" customWidth="1"/>
    <col min="2058" max="2058" width="16.08203125" style="235" customWidth="1"/>
    <col min="2059" max="2059" width="10.6640625" style="235" customWidth="1"/>
    <col min="2060" max="2060" width="22" style="235" customWidth="1"/>
    <col min="2061" max="2061" width="10.6640625" style="235" customWidth="1"/>
    <col min="2062" max="2062" width="22" style="235" customWidth="1"/>
    <col min="2063" max="2063" width="15.58203125" style="235" bestFit="1" customWidth="1"/>
    <col min="2064" max="2064" width="9.58203125" style="235" bestFit="1" customWidth="1"/>
    <col min="2065" max="2307" width="8.6640625" style="235"/>
    <col min="2308" max="2308" width="4.5" style="235" customWidth="1"/>
    <col min="2309" max="2309" width="17.58203125" style="235" customWidth="1"/>
    <col min="2310" max="2310" width="17.1640625" style="235" customWidth="1"/>
    <col min="2311" max="2311" width="43.08203125" style="235" customWidth="1"/>
    <col min="2312" max="2312" width="29" style="235" customWidth="1"/>
    <col min="2313" max="2313" width="13.58203125" style="235" customWidth="1"/>
    <col min="2314" max="2314" width="16.08203125" style="235" customWidth="1"/>
    <col min="2315" max="2315" width="10.6640625" style="235" customWidth="1"/>
    <col min="2316" max="2316" width="22" style="235" customWidth="1"/>
    <col min="2317" max="2317" width="10.6640625" style="235" customWidth="1"/>
    <col min="2318" max="2318" width="22" style="235" customWidth="1"/>
    <col min="2319" max="2319" width="15.58203125" style="235" bestFit="1" customWidth="1"/>
    <col min="2320" max="2320" width="9.58203125" style="235" bestFit="1" customWidth="1"/>
    <col min="2321" max="2563" width="8.6640625" style="235"/>
    <col min="2564" max="2564" width="4.5" style="235" customWidth="1"/>
    <col min="2565" max="2565" width="17.58203125" style="235" customWidth="1"/>
    <col min="2566" max="2566" width="17.1640625" style="235" customWidth="1"/>
    <col min="2567" max="2567" width="43.08203125" style="235" customWidth="1"/>
    <col min="2568" max="2568" width="29" style="235" customWidth="1"/>
    <col min="2569" max="2569" width="13.58203125" style="235" customWidth="1"/>
    <col min="2570" max="2570" width="16.08203125" style="235" customWidth="1"/>
    <col min="2571" max="2571" width="10.6640625" style="235" customWidth="1"/>
    <col min="2572" max="2572" width="22" style="235" customWidth="1"/>
    <col min="2573" max="2573" width="10.6640625" style="235" customWidth="1"/>
    <col min="2574" max="2574" width="22" style="235" customWidth="1"/>
    <col min="2575" max="2575" width="15.58203125" style="235" bestFit="1" customWidth="1"/>
    <col min="2576" max="2576" width="9.58203125" style="235" bestFit="1" customWidth="1"/>
    <col min="2577" max="2819" width="8.6640625" style="235"/>
    <col min="2820" max="2820" width="4.5" style="235" customWidth="1"/>
    <col min="2821" max="2821" width="17.58203125" style="235" customWidth="1"/>
    <col min="2822" max="2822" width="17.1640625" style="235" customWidth="1"/>
    <col min="2823" max="2823" width="43.08203125" style="235" customWidth="1"/>
    <col min="2824" max="2824" width="29" style="235" customWidth="1"/>
    <col min="2825" max="2825" width="13.58203125" style="235" customWidth="1"/>
    <col min="2826" max="2826" width="16.08203125" style="235" customWidth="1"/>
    <col min="2827" max="2827" width="10.6640625" style="235" customWidth="1"/>
    <col min="2828" max="2828" width="22" style="235" customWidth="1"/>
    <col min="2829" max="2829" width="10.6640625" style="235" customWidth="1"/>
    <col min="2830" max="2830" width="22" style="235" customWidth="1"/>
    <col min="2831" max="2831" width="15.58203125" style="235" bestFit="1" customWidth="1"/>
    <col min="2832" max="2832" width="9.58203125" style="235" bestFit="1" customWidth="1"/>
    <col min="2833" max="3075" width="8.6640625" style="235"/>
    <col min="3076" max="3076" width="4.5" style="235" customWidth="1"/>
    <col min="3077" max="3077" width="17.58203125" style="235" customWidth="1"/>
    <col min="3078" max="3078" width="17.1640625" style="235" customWidth="1"/>
    <col min="3079" max="3079" width="43.08203125" style="235" customWidth="1"/>
    <col min="3080" max="3080" width="29" style="235" customWidth="1"/>
    <col min="3081" max="3081" width="13.58203125" style="235" customWidth="1"/>
    <col min="3082" max="3082" width="16.08203125" style="235" customWidth="1"/>
    <col min="3083" max="3083" width="10.6640625" style="235" customWidth="1"/>
    <col min="3084" max="3084" width="22" style="235" customWidth="1"/>
    <col min="3085" max="3085" width="10.6640625" style="235" customWidth="1"/>
    <col min="3086" max="3086" width="22" style="235" customWidth="1"/>
    <col min="3087" max="3087" width="15.58203125" style="235" bestFit="1" customWidth="1"/>
    <col min="3088" max="3088" width="9.58203125" style="235" bestFit="1" customWidth="1"/>
    <col min="3089" max="3331" width="8.6640625" style="235"/>
    <col min="3332" max="3332" width="4.5" style="235" customWidth="1"/>
    <col min="3333" max="3333" width="17.58203125" style="235" customWidth="1"/>
    <col min="3334" max="3334" width="17.1640625" style="235" customWidth="1"/>
    <col min="3335" max="3335" width="43.08203125" style="235" customWidth="1"/>
    <col min="3336" max="3336" width="29" style="235" customWidth="1"/>
    <col min="3337" max="3337" width="13.58203125" style="235" customWidth="1"/>
    <col min="3338" max="3338" width="16.08203125" style="235" customWidth="1"/>
    <col min="3339" max="3339" width="10.6640625" style="235" customWidth="1"/>
    <col min="3340" max="3340" width="22" style="235" customWidth="1"/>
    <col min="3341" max="3341" width="10.6640625" style="235" customWidth="1"/>
    <col min="3342" max="3342" width="22" style="235" customWidth="1"/>
    <col min="3343" max="3343" width="15.58203125" style="235" bestFit="1" customWidth="1"/>
    <col min="3344" max="3344" width="9.58203125" style="235" bestFit="1" customWidth="1"/>
    <col min="3345" max="3587" width="8.6640625" style="235"/>
    <col min="3588" max="3588" width="4.5" style="235" customWidth="1"/>
    <col min="3589" max="3589" width="17.58203125" style="235" customWidth="1"/>
    <col min="3590" max="3590" width="17.1640625" style="235" customWidth="1"/>
    <col min="3591" max="3591" width="43.08203125" style="235" customWidth="1"/>
    <col min="3592" max="3592" width="29" style="235" customWidth="1"/>
    <col min="3593" max="3593" width="13.58203125" style="235" customWidth="1"/>
    <col min="3594" max="3594" width="16.08203125" style="235" customWidth="1"/>
    <col min="3595" max="3595" width="10.6640625" style="235" customWidth="1"/>
    <col min="3596" max="3596" width="22" style="235" customWidth="1"/>
    <col min="3597" max="3597" width="10.6640625" style="235" customWidth="1"/>
    <col min="3598" max="3598" width="22" style="235" customWidth="1"/>
    <col min="3599" max="3599" width="15.58203125" style="235" bestFit="1" customWidth="1"/>
    <col min="3600" max="3600" width="9.58203125" style="235" bestFit="1" customWidth="1"/>
    <col min="3601" max="3843" width="8.6640625" style="235"/>
    <col min="3844" max="3844" width="4.5" style="235" customWidth="1"/>
    <col min="3845" max="3845" width="17.58203125" style="235" customWidth="1"/>
    <col min="3846" max="3846" width="17.1640625" style="235" customWidth="1"/>
    <col min="3847" max="3847" width="43.08203125" style="235" customWidth="1"/>
    <col min="3848" max="3848" width="29" style="235" customWidth="1"/>
    <col min="3849" max="3849" width="13.58203125" style="235" customWidth="1"/>
    <col min="3850" max="3850" width="16.08203125" style="235" customWidth="1"/>
    <col min="3851" max="3851" width="10.6640625" style="235" customWidth="1"/>
    <col min="3852" max="3852" width="22" style="235" customWidth="1"/>
    <col min="3853" max="3853" width="10.6640625" style="235" customWidth="1"/>
    <col min="3854" max="3854" width="22" style="235" customWidth="1"/>
    <col min="3855" max="3855" width="15.58203125" style="235" bestFit="1" customWidth="1"/>
    <col min="3856" max="3856" width="9.58203125" style="235" bestFit="1" customWidth="1"/>
    <col min="3857" max="4099" width="8.6640625" style="235"/>
    <col min="4100" max="4100" width="4.5" style="235" customWidth="1"/>
    <col min="4101" max="4101" width="17.58203125" style="235" customWidth="1"/>
    <col min="4102" max="4102" width="17.1640625" style="235" customWidth="1"/>
    <col min="4103" max="4103" width="43.08203125" style="235" customWidth="1"/>
    <col min="4104" max="4104" width="29" style="235" customWidth="1"/>
    <col min="4105" max="4105" width="13.58203125" style="235" customWidth="1"/>
    <col min="4106" max="4106" width="16.08203125" style="235" customWidth="1"/>
    <col min="4107" max="4107" width="10.6640625" style="235" customWidth="1"/>
    <col min="4108" max="4108" width="22" style="235" customWidth="1"/>
    <col min="4109" max="4109" width="10.6640625" style="235" customWidth="1"/>
    <col min="4110" max="4110" width="22" style="235" customWidth="1"/>
    <col min="4111" max="4111" width="15.58203125" style="235" bestFit="1" customWidth="1"/>
    <col min="4112" max="4112" width="9.58203125" style="235" bestFit="1" customWidth="1"/>
    <col min="4113" max="4355" width="8.6640625" style="235"/>
    <col min="4356" max="4356" width="4.5" style="235" customWidth="1"/>
    <col min="4357" max="4357" width="17.58203125" style="235" customWidth="1"/>
    <col min="4358" max="4358" width="17.1640625" style="235" customWidth="1"/>
    <col min="4359" max="4359" width="43.08203125" style="235" customWidth="1"/>
    <col min="4360" max="4360" width="29" style="235" customWidth="1"/>
    <col min="4361" max="4361" width="13.58203125" style="235" customWidth="1"/>
    <col min="4362" max="4362" width="16.08203125" style="235" customWidth="1"/>
    <col min="4363" max="4363" width="10.6640625" style="235" customWidth="1"/>
    <col min="4364" max="4364" width="22" style="235" customWidth="1"/>
    <col min="4365" max="4365" width="10.6640625" style="235" customWidth="1"/>
    <col min="4366" max="4366" width="22" style="235" customWidth="1"/>
    <col min="4367" max="4367" width="15.58203125" style="235" bestFit="1" customWidth="1"/>
    <col min="4368" max="4368" width="9.58203125" style="235" bestFit="1" customWidth="1"/>
    <col min="4369" max="4611" width="8.6640625" style="235"/>
    <col min="4612" max="4612" width="4.5" style="235" customWidth="1"/>
    <col min="4613" max="4613" width="17.58203125" style="235" customWidth="1"/>
    <col min="4614" max="4614" width="17.1640625" style="235" customWidth="1"/>
    <col min="4615" max="4615" width="43.08203125" style="235" customWidth="1"/>
    <col min="4616" max="4616" width="29" style="235" customWidth="1"/>
    <col min="4617" max="4617" width="13.58203125" style="235" customWidth="1"/>
    <col min="4618" max="4618" width="16.08203125" style="235" customWidth="1"/>
    <col min="4619" max="4619" width="10.6640625" style="235" customWidth="1"/>
    <col min="4620" max="4620" width="22" style="235" customWidth="1"/>
    <col min="4621" max="4621" width="10.6640625" style="235" customWidth="1"/>
    <col min="4622" max="4622" width="22" style="235" customWidth="1"/>
    <col min="4623" max="4623" width="15.58203125" style="235" bestFit="1" customWidth="1"/>
    <col min="4624" max="4624" width="9.58203125" style="235" bestFit="1" customWidth="1"/>
    <col min="4625" max="4867" width="8.6640625" style="235"/>
    <col min="4868" max="4868" width="4.5" style="235" customWidth="1"/>
    <col min="4869" max="4869" width="17.58203125" style="235" customWidth="1"/>
    <col min="4870" max="4870" width="17.1640625" style="235" customWidth="1"/>
    <col min="4871" max="4871" width="43.08203125" style="235" customWidth="1"/>
    <col min="4872" max="4872" width="29" style="235" customWidth="1"/>
    <col min="4873" max="4873" width="13.58203125" style="235" customWidth="1"/>
    <col min="4874" max="4874" width="16.08203125" style="235" customWidth="1"/>
    <col min="4875" max="4875" width="10.6640625" style="235" customWidth="1"/>
    <col min="4876" max="4876" width="22" style="235" customWidth="1"/>
    <col min="4877" max="4877" width="10.6640625" style="235" customWidth="1"/>
    <col min="4878" max="4878" width="22" style="235" customWidth="1"/>
    <col min="4879" max="4879" width="15.58203125" style="235" bestFit="1" customWidth="1"/>
    <col min="4880" max="4880" width="9.58203125" style="235" bestFit="1" customWidth="1"/>
    <col min="4881" max="5123" width="8.6640625" style="235"/>
    <col min="5124" max="5124" width="4.5" style="235" customWidth="1"/>
    <col min="5125" max="5125" width="17.58203125" style="235" customWidth="1"/>
    <col min="5126" max="5126" width="17.1640625" style="235" customWidth="1"/>
    <col min="5127" max="5127" width="43.08203125" style="235" customWidth="1"/>
    <col min="5128" max="5128" width="29" style="235" customWidth="1"/>
    <col min="5129" max="5129" width="13.58203125" style="235" customWidth="1"/>
    <col min="5130" max="5130" width="16.08203125" style="235" customWidth="1"/>
    <col min="5131" max="5131" width="10.6640625" style="235" customWidth="1"/>
    <col min="5132" max="5132" width="22" style="235" customWidth="1"/>
    <col min="5133" max="5133" width="10.6640625" style="235" customWidth="1"/>
    <col min="5134" max="5134" width="22" style="235" customWidth="1"/>
    <col min="5135" max="5135" width="15.58203125" style="235" bestFit="1" customWidth="1"/>
    <col min="5136" max="5136" width="9.58203125" style="235" bestFit="1" customWidth="1"/>
    <col min="5137" max="5379" width="8.6640625" style="235"/>
    <col min="5380" max="5380" width="4.5" style="235" customWidth="1"/>
    <col min="5381" max="5381" width="17.58203125" style="235" customWidth="1"/>
    <col min="5382" max="5382" width="17.1640625" style="235" customWidth="1"/>
    <col min="5383" max="5383" width="43.08203125" style="235" customWidth="1"/>
    <col min="5384" max="5384" width="29" style="235" customWidth="1"/>
    <col min="5385" max="5385" width="13.58203125" style="235" customWidth="1"/>
    <col min="5386" max="5386" width="16.08203125" style="235" customWidth="1"/>
    <col min="5387" max="5387" width="10.6640625" style="235" customWidth="1"/>
    <col min="5388" max="5388" width="22" style="235" customWidth="1"/>
    <col min="5389" max="5389" width="10.6640625" style="235" customWidth="1"/>
    <col min="5390" max="5390" width="22" style="235" customWidth="1"/>
    <col min="5391" max="5391" width="15.58203125" style="235" bestFit="1" customWidth="1"/>
    <col min="5392" max="5392" width="9.58203125" style="235" bestFit="1" customWidth="1"/>
    <col min="5393" max="5635" width="8.6640625" style="235"/>
    <col min="5636" max="5636" width="4.5" style="235" customWidth="1"/>
    <col min="5637" max="5637" width="17.58203125" style="235" customWidth="1"/>
    <col min="5638" max="5638" width="17.1640625" style="235" customWidth="1"/>
    <col min="5639" max="5639" width="43.08203125" style="235" customWidth="1"/>
    <col min="5640" max="5640" width="29" style="235" customWidth="1"/>
    <col min="5641" max="5641" width="13.58203125" style="235" customWidth="1"/>
    <col min="5642" max="5642" width="16.08203125" style="235" customWidth="1"/>
    <col min="5643" max="5643" width="10.6640625" style="235" customWidth="1"/>
    <col min="5644" max="5644" width="22" style="235" customWidth="1"/>
    <col min="5645" max="5645" width="10.6640625" style="235" customWidth="1"/>
    <col min="5646" max="5646" width="22" style="235" customWidth="1"/>
    <col min="5647" max="5647" width="15.58203125" style="235" bestFit="1" customWidth="1"/>
    <col min="5648" max="5648" width="9.58203125" style="235" bestFit="1" customWidth="1"/>
    <col min="5649" max="5891" width="8.6640625" style="235"/>
    <col min="5892" max="5892" width="4.5" style="235" customWidth="1"/>
    <col min="5893" max="5893" width="17.58203125" style="235" customWidth="1"/>
    <col min="5894" max="5894" width="17.1640625" style="235" customWidth="1"/>
    <col min="5895" max="5895" width="43.08203125" style="235" customWidth="1"/>
    <col min="5896" max="5896" width="29" style="235" customWidth="1"/>
    <col min="5897" max="5897" width="13.58203125" style="235" customWidth="1"/>
    <col min="5898" max="5898" width="16.08203125" style="235" customWidth="1"/>
    <col min="5899" max="5899" width="10.6640625" style="235" customWidth="1"/>
    <col min="5900" max="5900" width="22" style="235" customWidth="1"/>
    <col min="5901" max="5901" width="10.6640625" style="235" customWidth="1"/>
    <col min="5902" max="5902" width="22" style="235" customWidth="1"/>
    <col min="5903" max="5903" width="15.58203125" style="235" bestFit="1" customWidth="1"/>
    <col min="5904" max="5904" width="9.58203125" style="235" bestFit="1" customWidth="1"/>
    <col min="5905" max="6147" width="8.6640625" style="235"/>
    <col min="6148" max="6148" width="4.5" style="235" customWidth="1"/>
    <col min="6149" max="6149" width="17.58203125" style="235" customWidth="1"/>
    <col min="6150" max="6150" width="17.1640625" style="235" customWidth="1"/>
    <col min="6151" max="6151" width="43.08203125" style="235" customWidth="1"/>
    <col min="6152" max="6152" width="29" style="235" customWidth="1"/>
    <col min="6153" max="6153" width="13.58203125" style="235" customWidth="1"/>
    <col min="6154" max="6154" width="16.08203125" style="235" customWidth="1"/>
    <col min="6155" max="6155" width="10.6640625" style="235" customWidth="1"/>
    <col min="6156" max="6156" width="22" style="235" customWidth="1"/>
    <col min="6157" max="6157" width="10.6640625" style="235" customWidth="1"/>
    <col min="6158" max="6158" width="22" style="235" customWidth="1"/>
    <col min="6159" max="6159" width="15.58203125" style="235" bestFit="1" customWidth="1"/>
    <col min="6160" max="6160" width="9.58203125" style="235" bestFit="1" customWidth="1"/>
    <col min="6161" max="6403" width="8.6640625" style="235"/>
    <col min="6404" max="6404" width="4.5" style="235" customWidth="1"/>
    <col min="6405" max="6405" width="17.58203125" style="235" customWidth="1"/>
    <col min="6406" max="6406" width="17.1640625" style="235" customWidth="1"/>
    <col min="6407" max="6407" width="43.08203125" style="235" customWidth="1"/>
    <col min="6408" max="6408" width="29" style="235" customWidth="1"/>
    <col min="6409" max="6409" width="13.58203125" style="235" customWidth="1"/>
    <col min="6410" max="6410" width="16.08203125" style="235" customWidth="1"/>
    <col min="6411" max="6411" width="10.6640625" style="235" customWidth="1"/>
    <col min="6412" max="6412" width="22" style="235" customWidth="1"/>
    <col min="6413" max="6413" width="10.6640625" style="235" customWidth="1"/>
    <col min="6414" max="6414" width="22" style="235" customWidth="1"/>
    <col min="6415" max="6415" width="15.58203125" style="235" bestFit="1" customWidth="1"/>
    <col min="6416" max="6416" width="9.58203125" style="235" bestFit="1" customWidth="1"/>
    <col min="6417" max="6659" width="8.6640625" style="235"/>
    <col min="6660" max="6660" width="4.5" style="235" customWidth="1"/>
    <col min="6661" max="6661" width="17.58203125" style="235" customWidth="1"/>
    <col min="6662" max="6662" width="17.1640625" style="235" customWidth="1"/>
    <col min="6663" max="6663" width="43.08203125" style="235" customWidth="1"/>
    <col min="6664" max="6664" width="29" style="235" customWidth="1"/>
    <col min="6665" max="6665" width="13.58203125" style="235" customWidth="1"/>
    <col min="6666" max="6666" width="16.08203125" style="235" customWidth="1"/>
    <col min="6667" max="6667" width="10.6640625" style="235" customWidth="1"/>
    <col min="6668" max="6668" width="22" style="235" customWidth="1"/>
    <col min="6669" max="6669" width="10.6640625" style="235" customWidth="1"/>
    <col min="6670" max="6670" width="22" style="235" customWidth="1"/>
    <col min="6671" max="6671" width="15.58203125" style="235" bestFit="1" customWidth="1"/>
    <col min="6672" max="6672" width="9.58203125" style="235" bestFit="1" customWidth="1"/>
    <col min="6673" max="6915" width="8.6640625" style="235"/>
    <col min="6916" max="6916" width="4.5" style="235" customWidth="1"/>
    <col min="6917" max="6917" width="17.58203125" style="235" customWidth="1"/>
    <col min="6918" max="6918" width="17.1640625" style="235" customWidth="1"/>
    <col min="6919" max="6919" width="43.08203125" style="235" customWidth="1"/>
    <col min="6920" max="6920" width="29" style="235" customWidth="1"/>
    <col min="6921" max="6921" width="13.58203125" style="235" customWidth="1"/>
    <col min="6922" max="6922" width="16.08203125" style="235" customWidth="1"/>
    <col min="6923" max="6923" width="10.6640625" style="235" customWidth="1"/>
    <col min="6924" max="6924" width="22" style="235" customWidth="1"/>
    <col min="6925" max="6925" width="10.6640625" style="235" customWidth="1"/>
    <col min="6926" max="6926" width="22" style="235" customWidth="1"/>
    <col min="6927" max="6927" width="15.58203125" style="235" bestFit="1" customWidth="1"/>
    <col min="6928" max="6928" width="9.58203125" style="235" bestFit="1" customWidth="1"/>
    <col min="6929" max="7171" width="8.6640625" style="235"/>
    <col min="7172" max="7172" width="4.5" style="235" customWidth="1"/>
    <col min="7173" max="7173" width="17.58203125" style="235" customWidth="1"/>
    <col min="7174" max="7174" width="17.1640625" style="235" customWidth="1"/>
    <col min="7175" max="7175" width="43.08203125" style="235" customWidth="1"/>
    <col min="7176" max="7176" width="29" style="235" customWidth="1"/>
    <col min="7177" max="7177" width="13.58203125" style="235" customWidth="1"/>
    <col min="7178" max="7178" width="16.08203125" style="235" customWidth="1"/>
    <col min="7179" max="7179" width="10.6640625" style="235" customWidth="1"/>
    <col min="7180" max="7180" width="22" style="235" customWidth="1"/>
    <col min="7181" max="7181" width="10.6640625" style="235" customWidth="1"/>
    <col min="7182" max="7182" width="22" style="235" customWidth="1"/>
    <col min="7183" max="7183" width="15.58203125" style="235" bestFit="1" customWidth="1"/>
    <col min="7184" max="7184" width="9.58203125" style="235" bestFit="1" customWidth="1"/>
    <col min="7185" max="7427" width="8.6640625" style="235"/>
    <col min="7428" max="7428" width="4.5" style="235" customWidth="1"/>
    <col min="7429" max="7429" width="17.58203125" style="235" customWidth="1"/>
    <col min="7430" max="7430" width="17.1640625" style="235" customWidth="1"/>
    <col min="7431" max="7431" width="43.08203125" style="235" customWidth="1"/>
    <col min="7432" max="7432" width="29" style="235" customWidth="1"/>
    <col min="7433" max="7433" width="13.58203125" style="235" customWidth="1"/>
    <col min="7434" max="7434" width="16.08203125" style="235" customWidth="1"/>
    <col min="7435" max="7435" width="10.6640625" style="235" customWidth="1"/>
    <col min="7436" max="7436" width="22" style="235" customWidth="1"/>
    <col min="7437" max="7437" width="10.6640625" style="235" customWidth="1"/>
    <col min="7438" max="7438" width="22" style="235" customWidth="1"/>
    <col min="7439" max="7439" width="15.58203125" style="235" bestFit="1" customWidth="1"/>
    <col min="7440" max="7440" width="9.58203125" style="235" bestFit="1" customWidth="1"/>
    <col min="7441" max="7683" width="8.6640625" style="235"/>
    <col min="7684" max="7684" width="4.5" style="235" customWidth="1"/>
    <col min="7685" max="7685" width="17.58203125" style="235" customWidth="1"/>
    <col min="7686" max="7686" width="17.1640625" style="235" customWidth="1"/>
    <col min="7687" max="7687" width="43.08203125" style="235" customWidth="1"/>
    <col min="7688" max="7688" width="29" style="235" customWidth="1"/>
    <col min="7689" max="7689" width="13.58203125" style="235" customWidth="1"/>
    <col min="7690" max="7690" width="16.08203125" style="235" customWidth="1"/>
    <col min="7691" max="7691" width="10.6640625" style="235" customWidth="1"/>
    <col min="7692" max="7692" width="22" style="235" customWidth="1"/>
    <col min="7693" max="7693" width="10.6640625" style="235" customWidth="1"/>
    <col min="7694" max="7694" width="22" style="235" customWidth="1"/>
    <col min="7695" max="7695" width="15.58203125" style="235" bestFit="1" customWidth="1"/>
    <col min="7696" max="7696" width="9.58203125" style="235" bestFit="1" customWidth="1"/>
    <col min="7697" max="7939" width="8.6640625" style="235"/>
    <col min="7940" max="7940" width="4.5" style="235" customWidth="1"/>
    <col min="7941" max="7941" width="17.58203125" style="235" customWidth="1"/>
    <col min="7942" max="7942" width="17.1640625" style="235" customWidth="1"/>
    <col min="7943" max="7943" width="43.08203125" style="235" customWidth="1"/>
    <col min="7944" max="7944" width="29" style="235" customWidth="1"/>
    <col min="7945" max="7945" width="13.58203125" style="235" customWidth="1"/>
    <col min="7946" max="7946" width="16.08203125" style="235" customWidth="1"/>
    <col min="7947" max="7947" width="10.6640625" style="235" customWidth="1"/>
    <col min="7948" max="7948" width="22" style="235" customWidth="1"/>
    <col min="7949" max="7949" width="10.6640625" style="235" customWidth="1"/>
    <col min="7950" max="7950" width="22" style="235" customWidth="1"/>
    <col min="7951" max="7951" width="15.58203125" style="235" bestFit="1" customWidth="1"/>
    <col min="7952" max="7952" width="9.58203125" style="235" bestFit="1" customWidth="1"/>
    <col min="7953" max="8195" width="8.6640625" style="235"/>
    <col min="8196" max="8196" width="4.5" style="235" customWidth="1"/>
    <col min="8197" max="8197" width="17.58203125" style="235" customWidth="1"/>
    <col min="8198" max="8198" width="17.1640625" style="235" customWidth="1"/>
    <col min="8199" max="8199" width="43.08203125" style="235" customWidth="1"/>
    <col min="8200" max="8200" width="29" style="235" customWidth="1"/>
    <col min="8201" max="8201" width="13.58203125" style="235" customWidth="1"/>
    <col min="8202" max="8202" width="16.08203125" style="235" customWidth="1"/>
    <col min="8203" max="8203" width="10.6640625" style="235" customWidth="1"/>
    <col min="8204" max="8204" width="22" style="235" customWidth="1"/>
    <col min="8205" max="8205" width="10.6640625" style="235" customWidth="1"/>
    <col min="8206" max="8206" width="22" style="235" customWidth="1"/>
    <col min="8207" max="8207" width="15.58203125" style="235" bestFit="1" customWidth="1"/>
    <col min="8208" max="8208" width="9.58203125" style="235" bestFit="1" customWidth="1"/>
    <col min="8209" max="8451" width="8.6640625" style="235"/>
    <col min="8452" max="8452" width="4.5" style="235" customWidth="1"/>
    <col min="8453" max="8453" width="17.58203125" style="235" customWidth="1"/>
    <col min="8454" max="8454" width="17.1640625" style="235" customWidth="1"/>
    <col min="8455" max="8455" width="43.08203125" style="235" customWidth="1"/>
    <col min="8456" max="8456" width="29" style="235" customWidth="1"/>
    <col min="8457" max="8457" width="13.58203125" style="235" customWidth="1"/>
    <col min="8458" max="8458" width="16.08203125" style="235" customWidth="1"/>
    <col min="8459" max="8459" width="10.6640625" style="235" customWidth="1"/>
    <col min="8460" max="8460" width="22" style="235" customWidth="1"/>
    <col min="8461" max="8461" width="10.6640625" style="235" customWidth="1"/>
    <col min="8462" max="8462" width="22" style="235" customWidth="1"/>
    <col min="8463" max="8463" width="15.58203125" style="235" bestFit="1" customWidth="1"/>
    <col min="8464" max="8464" width="9.58203125" style="235" bestFit="1" customWidth="1"/>
    <col min="8465" max="8707" width="8.6640625" style="235"/>
    <col min="8708" max="8708" width="4.5" style="235" customWidth="1"/>
    <col min="8709" max="8709" width="17.58203125" style="235" customWidth="1"/>
    <col min="8710" max="8710" width="17.1640625" style="235" customWidth="1"/>
    <col min="8711" max="8711" width="43.08203125" style="235" customWidth="1"/>
    <col min="8712" max="8712" width="29" style="235" customWidth="1"/>
    <col min="8713" max="8713" width="13.58203125" style="235" customWidth="1"/>
    <col min="8714" max="8714" width="16.08203125" style="235" customWidth="1"/>
    <col min="8715" max="8715" width="10.6640625" style="235" customWidth="1"/>
    <col min="8716" max="8716" width="22" style="235" customWidth="1"/>
    <col min="8717" max="8717" width="10.6640625" style="235" customWidth="1"/>
    <col min="8718" max="8718" width="22" style="235" customWidth="1"/>
    <col min="8719" max="8719" width="15.58203125" style="235" bestFit="1" customWidth="1"/>
    <col min="8720" max="8720" width="9.58203125" style="235" bestFit="1" customWidth="1"/>
    <col min="8721" max="8963" width="8.6640625" style="235"/>
    <col min="8964" max="8964" width="4.5" style="235" customWidth="1"/>
    <col min="8965" max="8965" width="17.58203125" style="235" customWidth="1"/>
    <col min="8966" max="8966" width="17.1640625" style="235" customWidth="1"/>
    <col min="8967" max="8967" width="43.08203125" style="235" customWidth="1"/>
    <col min="8968" max="8968" width="29" style="235" customWidth="1"/>
    <col min="8969" max="8969" width="13.58203125" style="235" customWidth="1"/>
    <col min="8970" max="8970" width="16.08203125" style="235" customWidth="1"/>
    <col min="8971" max="8971" width="10.6640625" style="235" customWidth="1"/>
    <col min="8972" max="8972" width="22" style="235" customWidth="1"/>
    <col min="8973" max="8973" width="10.6640625" style="235" customWidth="1"/>
    <col min="8974" max="8974" width="22" style="235" customWidth="1"/>
    <col min="8975" max="8975" width="15.58203125" style="235" bestFit="1" customWidth="1"/>
    <col min="8976" max="8976" width="9.58203125" style="235" bestFit="1" customWidth="1"/>
    <col min="8977" max="9219" width="8.6640625" style="235"/>
    <col min="9220" max="9220" width="4.5" style="235" customWidth="1"/>
    <col min="9221" max="9221" width="17.58203125" style="235" customWidth="1"/>
    <col min="9222" max="9222" width="17.1640625" style="235" customWidth="1"/>
    <col min="9223" max="9223" width="43.08203125" style="235" customWidth="1"/>
    <col min="9224" max="9224" width="29" style="235" customWidth="1"/>
    <col min="9225" max="9225" width="13.58203125" style="235" customWidth="1"/>
    <col min="9226" max="9226" width="16.08203125" style="235" customWidth="1"/>
    <col min="9227" max="9227" width="10.6640625" style="235" customWidth="1"/>
    <col min="9228" max="9228" width="22" style="235" customWidth="1"/>
    <col min="9229" max="9229" width="10.6640625" style="235" customWidth="1"/>
    <col min="9230" max="9230" width="22" style="235" customWidth="1"/>
    <col min="9231" max="9231" width="15.58203125" style="235" bestFit="1" customWidth="1"/>
    <col min="9232" max="9232" width="9.58203125" style="235" bestFit="1" customWidth="1"/>
    <col min="9233" max="9475" width="8.6640625" style="235"/>
    <col min="9476" max="9476" width="4.5" style="235" customWidth="1"/>
    <col min="9477" max="9477" width="17.58203125" style="235" customWidth="1"/>
    <col min="9478" max="9478" width="17.1640625" style="235" customWidth="1"/>
    <col min="9479" max="9479" width="43.08203125" style="235" customWidth="1"/>
    <col min="9480" max="9480" width="29" style="235" customWidth="1"/>
    <col min="9481" max="9481" width="13.58203125" style="235" customWidth="1"/>
    <col min="9482" max="9482" width="16.08203125" style="235" customWidth="1"/>
    <col min="9483" max="9483" width="10.6640625" style="235" customWidth="1"/>
    <col min="9484" max="9484" width="22" style="235" customWidth="1"/>
    <col min="9485" max="9485" width="10.6640625" style="235" customWidth="1"/>
    <col min="9486" max="9486" width="22" style="235" customWidth="1"/>
    <col min="9487" max="9487" width="15.58203125" style="235" bestFit="1" customWidth="1"/>
    <col min="9488" max="9488" width="9.58203125" style="235" bestFit="1" customWidth="1"/>
    <col min="9489" max="9731" width="8.6640625" style="235"/>
    <col min="9732" max="9732" width="4.5" style="235" customWidth="1"/>
    <col min="9733" max="9733" width="17.58203125" style="235" customWidth="1"/>
    <col min="9734" max="9734" width="17.1640625" style="235" customWidth="1"/>
    <col min="9735" max="9735" width="43.08203125" style="235" customWidth="1"/>
    <col min="9736" max="9736" width="29" style="235" customWidth="1"/>
    <col min="9737" max="9737" width="13.58203125" style="235" customWidth="1"/>
    <col min="9738" max="9738" width="16.08203125" style="235" customWidth="1"/>
    <col min="9739" max="9739" width="10.6640625" style="235" customWidth="1"/>
    <col min="9740" max="9740" width="22" style="235" customWidth="1"/>
    <col min="9741" max="9741" width="10.6640625" style="235" customWidth="1"/>
    <col min="9742" max="9742" width="22" style="235" customWidth="1"/>
    <col min="9743" max="9743" width="15.58203125" style="235" bestFit="1" customWidth="1"/>
    <col min="9744" max="9744" width="9.58203125" style="235" bestFit="1" customWidth="1"/>
    <col min="9745" max="9987" width="8.6640625" style="235"/>
    <col min="9988" max="9988" width="4.5" style="235" customWidth="1"/>
    <col min="9989" max="9989" width="17.58203125" style="235" customWidth="1"/>
    <col min="9990" max="9990" width="17.1640625" style="235" customWidth="1"/>
    <col min="9991" max="9991" width="43.08203125" style="235" customWidth="1"/>
    <col min="9992" max="9992" width="29" style="235" customWidth="1"/>
    <col min="9993" max="9993" width="13.58203125" style="235" customWidth="1"/>
    <col min="9994" max="9994" width="16.08203125" style="235" customWidth="1"/>
    <col min="9995" max="9995" width="10.6640625" style="235" customWidth="1"/>
    <col min="9996" max="9996" width="22" style="235" customWidth="1"/>
    <col min="9997" max="9997" width="10.6640625" style="235" customWidth="1"/>
    <col min="9998" max="9998" width="22" style="235" customWidth="1"/>
    <col min="9999" max="9999" width="15.58203125" style="235" bestFit="1" customWidth="1"/>
    <col min="10000" max="10000" width="9.58203125" style="235" bestFit="1" customWidth="1"/>
    <col min="10001" max="10243" width="8.6640625" style="235"/>
    <col min="10244" max="10244" width="4.5" style="235" customWidth="1"/>
    <col min="10245" max="10245" width="17.58203125" style="235" customWidth="1"/>
    <col min="10246" max="10246" width="17.1640625" style="235" customWidth="1"/>
    <col min="10247" max="10247" width="43.08203125" style="235" customWidth="1"/>
    <col min="10248" max="10248" width="29" style="235" customWidth="1"/>
    <col min="10249" max="10249" width="13.58203125" style="235" customWidth="1"/>
    <col min="10250" max="10250" width="16.08203125" style="235" customWidth="1"/>
    <col min="10251" max="10251" width="10.6640625" style="235" customWidth="1"/>
    <col min="10252" max="10252" width="22" style="235" customWidth="1"/>
    <col min="10253" max="10253" width="10.6640625" style="235" customWidth="1"/>
    <col min="10254" max="10254" width="22" style="235" customWidth="1"/>
    <col min="10255" max="10255" width="15.58203125" style="235" bestFit="1" customWidth="1"/>
    <col min="10256" max="10256" width="9.58203125" style="235" bestFit="1" customWidth="1"/>
    <col min="10257" max="10499" width="8.6640625" style="235"/>
    <col min="10500" max="10500" width="4.5" style="235" customWidth="1"/>
    <col min="10501" max="10501" width="17.58203125" style="235" customWidth="1"/>
    <col min="10502" max="10502" width="17.1640625" style="235" customWidth="1"/>
    <col min="10503" max="10503" width="43.08203125" style="235" customWidth="1"/>
    <col min="10504" max="10504" width="29" style="235" customWidth="1"/>
    <col min="10505" max="10505" width="13.58203125" style="235" customWidth="1"/>
    <col min="10506" max="10506" width="16.08203125" style="235" customWidth="1"/>
    <col min="10507" max="10507" width="10.6640625" style="235" customWidth="1"/>
    <col min="10508" max="10508" width="22" style="235" customWidth="1"/>
    <col min="10509" max="10509" width="10.6640625" style="235" customWidth="1"/>
    <col min="10510" max="10510" width="22" style="235" customWidth="1"/>
    <col min="10511" max="10511" width="15.58203125" style="235" bestFit="1" customWidth="1"/>
    <col min="10512" max="10512" width="9.58203125" style="235" bestFit="1" customWidth="1"/>
    <col min="10513" max="10755" width="8.6640625" style="235"/>
    <col min="10756" max="10756" width="4.5" style="235" customWidth="1"/>
    <col min="10757" max="10757" width="17.58203125" style="235" customWidth="1"/>
    <col min="10758" max="10758" width="17.1640625" style="235" customWidth="1"/>
    <col min="10759" max="10759" width="43.08203125" style="235" customWidth="1"/>
    <col min="10760" max="10760" width="29" style="235" customWidth="1"/>
    <col min="10761" max="10761" width="13.58203125" style="235" customWidth="1"/>
    <col min="10762" max="10762" width="16.08203125" style="235" customWidth="1"/>
    <col min="10763" max="10763" width="10.6640625" style="235" customWidth="1"/>
    <col min="10764" max="10764" width="22" style="235" customWidth="1"/>
    <col min="10765" max="10765" width="10.6640625" style="235" customWidth="1"/>
    <col min="10766" max="10766" width="22" style="235" customWidth="1"/>
    <col min="10767" max="10767" width="15.58203125" style="235" bestFit="1" customWidth="1"/>
    <col min="10768" max="10768" width="9.58203125" style="235" bestFit="1" customWidth="1"/>
    <col min="10769" max="11011" width="8.6640625" style="235"/>
    <col min="11012" max="11012" width="4.5" style="235" customWidth="1"/>
    <col min="11013" max="11013" width="17.58203125" style="235" customWidth="1"/>
    <col min="11014" max="11014" width="17.1640625" style="235" customWidth="1"/>
    <col min="11015" max="11015" width="43.08203125" style="235" customWidth="1"/>
    <col min="11016" max="11016" width="29" style="235" customWidth="1"/>
    <col min="11017" max="11017" width="13.58203125" style="235" customWidth="1"/>
    <col min="11018" max="11018" width="16.08203125" style="235" customWidth="1"/>
    <col min="11019" max="11019" width="10.6640625" style="235" customWidth="1"/>
    <col min="11020" max="11020" width="22" style="235" customWidth="1"/>
    <col min="11021" max="11021" width="10.6640625" style="235" customWidth="1"/>
    <col min="11022" max="11022" width="22" style="235" customWidth="1"/>
    <col min="11023" max="11023" width="15.58203125" style="235" bestFit="1" customWidth="1"/>
    <col min="11024" max="11024" width="9.58203125" style="235" bestFit="1" customWidth="1"/>
    <col min="11025" max="11267" width="8.6640625" style="235"/>
    <col min="11268" max="11268" width="4.5" style="235" customWidth="1"/>
    <col min="11269" max="11269" width="17.58203125" style="235" customWidth="1"/>
    <col min="11270" max="11270" width="17.1640625" style="235" customWidth="1"/>
    <col min="11271" max="11271" width="43.08203125" style="235" customWidth="1"/>
    <col min="11272" max="11272" width="29" style="235" customWidth="1"/>
    <col min="11273" max="11273" width="13.58203125" style="235" customWidth="1"/>
    <col min="11274" max="11274" width="16.08203125" style="235" customWidth="1"/>
    <col min="11275" max="11275" width="10.6640625" style="235" customWidth="1"/>
    <col min="11276" max="11276" width="22" style="235" customWidth="1"/>
    <col min="11277" max="11277" width="10.6640625" style="235" customWidth="1"/>
    <col min="11278" max="11278" width="22" style="235" customWidth="1"/>
    <col min="11279" max="11279" width="15.58203125" style="235" bestFit="1" customWidth="1"/>
    <col min="11280" max="11280" width="9.58203125" style="235" bestFit="1" customWidth="1"/>
    <col min="11281" max="11523" width="8.6640625" style="235"/>
    <col min="11524" max="11524" width="4.5" style="235" customWidth="1"/>
    <col min="11525" max="11525" width="17.58203125" style="235" customWidth="1"/>
    <col min="11526" max="11526" width="17.1640625" style="235" customWidth="1"/>
    <col min="11527" max="11527" width="43.08203125" style="235" customWidth="1"/>
    <col min="11528" max="11528" width="29" style="235" customWidth="1"/>
    <col min="11529" max="11529" width="13.58203125" style="235" customWidth="1"/>
    <col min="11530" max="11530" width="16.08203125" style="235" customWidth="1"/>
    <col min="11531" max="11531" width="10.6640625" style="235" customWidth="1"/>
    <col min="11532" max="11532" width="22" style="235" customWidth="1"/>
    <col min="11533" max="11533" width="10.6640625" style="235" customWidth="1"/>
    <col min="11534" max="11534" width="22" style="235" customWidth="1"/>
    <col min="11535" max="11535" width="15.58203125" style="235" bestFit="1" customWidth="1"/>
    <col min="11536" max="11536" width="9.58203125" style="235" bestFit="1" customWidth="1"/>
    <col min="11537" max="11779" width="8.6640625" style="235"/>
    <col min="11780" max="11780" width="4.5" style="235" customWidth="1"/>
    <col min="11781" max="11781" width="17.58203125" style="235" customWidth="1"/>
    <col min="11782" max="11782" width="17.1640625" style="235" customWidth="1"/>
    <col min="11783" max="11783" width="43.08203125" style="235" customWidth="1"/>
    <col min="11784" max="11784" width="29" style="235" customWidth="1"/>
    <col min="11785" max="11785" width="13.58203125" style="235" customWidth="1"/>
    <col min="11786" max="11786" width="16.08203125" style="235" customWidth="1"/>
    <col min="11787" max="11787" width="10.6640625" style="235" customWidth="1"/>
    <col min="11788" max="11788" width="22" style="235" customWidth="1"/>
    <col min="11789" max="11789" width="10.6640625" style="235" customWidth="1"/>
    <col min="11790" max="11790" width="22" style="235" customWidth="1"/>
    <col min="11791" max="11791" width="15.58203125" style="235" bestFit="1" customWidth="1"/>
    <col min="11792" max="11792" width="9.58203125" style="235" bestFit="1" customWidth="1"/>
    <col min="11793" max="12035" width="8.6640625" style="235"/>
    <col min="12036" max="12036" width="4.5" style="235" customWidth="1"/>
    <col min="12037" max="12037" width="17.58203125" style="235" customWidth="1"/>
    <col min="12038" max="12038" width="17.1640625" style="235" customWidth="1"/>
    <col min="12039" max="12039" width="43.08203125" style="235" customWidth="1"/>
    <col min="12040" max="12040" width="29" style="235" customWidth="1"/>
    <col min="12041" max="12041" width="13.58203125" style="235" customWidth="1"/>
    <col min="12042" max="12042" width="16.08203125" style="235" customWidth="1"/>
    <col min="12043" max="12043" width="10.6640625" style="235" customWidth="1"/>
    <col min="12044" max="12044" width="22" style="235" customWidth="1"/>
    <col min="12045" max="12045" width="10.6640625" style="235" customWidth="1"/>
    <col min="12046" max="12046" width="22" style="235" customWidth="1"/>
    <col min="12047" max="12047" width="15.58203125" style="235" bestFit="1" customWidth="1"/>
    <col min="12048" max="12048" width="9.58203125" style="235" bestFit="1" customWidth="1"/>
    <col min="12049" max="12291" width="8.6640625" style="235"/>
    <col min="12292" max="12292" width="4.5" style="235" customWidth="1"/>
    <col min="12293" max="12293" width="17.58203125" style="235" customWidth="1"/>
    <col min="12294" max="12294" width="17.1640625" style="235" customWidth="1"/>
    <col min="12295" max="12295" width="43.08203125" style="235" customWidth="1"/>
    <col min="12296" max="12296" width="29" style="235" customWidth="1"/>
    <col min="12297" max="12297" width="13.58203125" style="235" customWidth="1"/>
    <col min="12298" max="12298" width="16.08203125" style="235" customWidth="1"/>
    <col min="12299" max="12299" width="10.6640625" style="235" customWidth="1"/>
    <col min="12300" max="12300" width="22" style="235" customWidth="1"/>
    <col min="12301" max="12301" width="10.6640625" style="235" customWidth="1"/>
    <col min="12302" max="12302" width="22" style="235" customWidth="1"/>
    <col min="12303" max="12303" width="15.58203125" style="235" bestFit="1" customWidth="1"/>
    <col min="12304" max="12304" width="9.58203125" style="235" bestFit="1" customWidth="1"/>
    <col min="12305" max="12547" width="8.6640625" style="235"/>
    <col min="12548" max="12548" width="4.5" style="235" customWidth="1"/>
    <col min="12549" max="12549" width="17.58203125" style="235" customWidth="1"/>
    <col min="12550" max="12550" width="17.1640625" style="235" customWidth="1"/>
    <col min="12551" max="12551" width="43.08203125" style="235" customWidth="1"/>
    <col min="12552" max="12552" width="29" style="235" customWidth="1"/>
    <col min="12553" max="12553" width="13.58203125" style="235" customWidth="1"/>
    <col min="12554" max="12554" width="16.08203125" style="235" customWidth="1"/>
    <col min="12555" max="12555" width="10.6640625" style="235" customWidth="1"/>
    <col min="12556" max="12556" width="22" style="235" customWidth="1"/>
    <col min="12557" max="12557" width="10.6640625" style="235" customWidth="1"/>
    <col min="12558" max="12558" width="22" style="235" customWidth="1"/>
    <col min="12559" max="12559" width="15.58203125" style="235" bestFit="1" customWidth="1"/>
    <col min="12560" max="12560" width="9.58203125" style="235" bestFit="1" customWidth="1"/>
    <col min="12561" max="12803" width="8.6640625" style="235"/>
    <col min="12804" max="12804" width="4.5" style="235" customWidth="1"/>
    <col min="12805" max="12805" width="17.58203125" style="235" customWidth="1"/>
    <col min="12806" max="12806" width="17.1640625" style="235" customWidth="1"/>
    <col min="12807" max="12807" width="43.08203125" style="235" customWidth="1"/>
    <col min="12808" max="12808" width="29" style="235" customWidth="1"/>
    <col min="12809" max="12809" width="13.58203125" style="235" customWidth="1"/>
    <col min="12810" max="12810" width="16.08203125" style="235" customWidth="1"/>
    <col min="12811" max="12811" width="10.6640625" style="235" customWidth="1"/>
    <col min="12812" max="12812" width="22" style="235" customWidth="1"/>
    <col min="12813" max="12813" width="10.6640625" style="235" customWidth="1"/>
    <col min="12814" max="12814" width="22" style="235" customWidth="1"/>
    <col min="12815" max="12815" width="15.58203125" style="235" bestFit="1" customWidth="1"/>
    <col min="12816" max="12816" width="9.58203125" style="235" bestFit="1" customWidth="1"/>
    <col min="12817" max="13059" width="8.6640625" style="235"/>
    <col min="13060" max="13060" width="4.5" style="235" customWidth="1"/>
    <col min="13061" max="13061" width="17.58203125" style="235" customWidth="1"/>
    <col min="13062" max="13062" width="17.1640625" style="235" customWidth="1"/>
    <col min="13063" max="13063" width="43.08203125" style="235" customWidth="1"/>
    <col min="13064" max="13064" width="29" style="235" customWidth="1"/>
    <col min="13065" max="13065" width="13.58203125" style="235" customWidth="1"/>
    <col min="13066" max="13066" width="16.08203125" style="235" customWidth="1"/>
    <col min="13067" max="13067" width="10.6640625" style="235" customWidth="1"/>
    <col min="13068" max="13068" width="22" style="235" customWidth="1"/>
    <col min="13069" max="13069" width="10.6640625" style="235" customWidth="1"/>
    <col min="13070" max="13070" width="22" style="235" customWidth="1"/>
    <col min="13071" max="13071" width="15.58203125" style="235" bestFit="1" customWidth="1"/>
    <col min="13072" max="13072" width="9.58203125" style="235" bestFit="1" customWidth="1"/>
    <col min="13073" max="13315" width="8.6640625" style="235"/>
    <col min="13316" max="13316" width="4.5" style="235" customWidth="1"/>
    <col min="13317" max="13317" width="17.58203125" style="235" customWidth="1"/>
    <col min="13318" max="13318" width="17.1640625" style="235" customWidth="1"/>
    <col min="13319" max="13319" width="43.08203125" style="235" customWidth="1"/>
    <col min="13320" max="13320" width="29" style="235" customWidth="1"/>
    <col min="13321" max="13321" width="13.58203125" style="235" customWidth="1"/>
    <col min="13322" max="13322" width="16.08203125" style="235" customWidth="1"/>
    <col min="13323" max="13323" width="10.6640625" style="235" customWidth="1"/>
    <col min="13324" max="13324" width="22" style="235" customWidth="1"/>
    <col min="13325" max="13325" width="10.6640625" style="235" customWidth="1"/>
    <col min="13326" max="13326" width="22" style="235" customWidth="1"/>
    <col min="13327" max="13327" width="15.58203125" style="235" bestFit="1" customWidth="1"/>
    <col min="13328" max="13328" width="9.58203125" style="235" bestFit="1" customWidth="1"/>
    <col min="13329" max="13571" width="8.6640625" style="235"/>
    <col min="13572" max="13572" width="4.5" style="235" customWidth="1"/>
    <col min="13573" max="13573" width="17.58203125" style="235" customWidth="1"/>
    <col min="13574" max="13574" width="17.1640625" style="235" customWidth="1"/>
    <col min="13575" max="13575" width="43.08203125" style="235" customWidth="1"/>
    <col min="13576" max="13576" width="29" style="235" customWidth="1"/>
    <col min="13577" max="13577" width="13.58203125" style="235" customWidth="1"/>
    <col min="13578" max="13578" width="16.08203125" style="235" customWidth="1"/>
    <col min="13579" max="13579" width="10.6640625" style="235" customWidth="1"/>
    <col min="13580" max="13580" width="22" style="235" customWidth="1"/>
    <col min="13581" max="13581" width="10.6640625" style="235" customWidth="1"/>
    <col min="13582" max="13582" width="22" style="235" customWidth="1"/>
    <col min="13583" max="13583" width="15.58203125" style="235" bestFit="1" customWidth="1"/>
    <col min="13584" max="13584" width="9.58203125" style="235" bestFit="1" customWidth="1"/>
    <col min="13585" max="13827" width="8.6640625" style="235"/>
    <col min="13828" max="13828" width="4.5" style="235" customWidth="1"/>
    <col min="13829" max="13829" width="17.58203125" style="235" customWidth="1"/>
    <col min="13830" max="13830" width="17.1640625" style="235" customWidth="1"/>
    <col min="13831" max="13831" width="43.08203125" style="235" customWidth="1"/>
    <col min="13832" max="13832" width="29" style="235" customWidth="1"/>
    <col min="13833" max="13833" width="13.58203125" style="235" customWidth="1"/>
    <col min="13834" max="13834" width="16.08203125" style="235" customWidth="1"/>
    <col min="13835" max="13835" width="10.6640625" style="235" customWidth="1"/>
    <col min="13836" max="13836" width="22" style="235" customWidth="1"/>
    <col min="13837" max="13837" width="10.6640625" style="235" customWidth="1"/>
    <col min="13838" max="13838" width="22" style="235" customWidth="1"/>
    <col min="13839" max="13839" width="15.58203125" style="235" bestFit="1" customWidth="1"/>
    <col min="13840" max="13840" width="9.58203125" style="235" bestFit="1" customWidth="1"/>
    <col min="13841" max="14083" width="8.6640625" style="235"/>
    <col min="14084" max="14084" width="4.5" style="235" customWidth="1"/>
    <col min="14085" max="14085" width="17.58203125" style="235" customWidth="1"/>
    <col min="14086" max="14086" width="17.1640625" style="235" customWidth="1"/>
    <col min="14087" max="14087" width="43.08203125" style="235" customWidth="1"/>
    <col min="14088" max="14088" width="29" style="235" customWidth="1"/>
    <col min="14089" max="14089" width="13.58203125" style="235" customWidth="1"/>
    <col min="14090" max="14090" width="16.08203125" style="235" customWidth="1"/>
    <col min="14091" max="14091" width="10.6640625" style="235" customWidth="1"/>
    <col min="14092" max="14092" width="22" style="235" customWidth="1"/>
    <col min="14093" max="14093" width="10.6640625" style="235" customWidth="1"/>
    <col min="14094" max="14094" width="22" style="235" customWidth="1"/>
    <col min="14095" max="14095" width="15.58203125" style="235" bestFit="1" customWidth="1"/>
    <col min="14096" max="14096" width="9.58203125" style="235" bestFit="1" customWidth="1"/>
    <col min="14097" max="14339" width="8.6640625" style="235"/>
    <col min="14340" max="14340" width="4.5" style="235" customWidth="1"/>
    <col min="14341" max="14341" width="17.58203125" style="235" customWidth="1"/>
    <col min="14342" max="14342" width="17.1640625" style="235" customWidth="1"/>
    <col min="14343" max="14343" width="43.08203125" style="235" customWidth="1"/>
    <col min="14344" max="14344" width="29" style="235" customWidth="1"/>
    <col min="14345" max="14345" width="13.58203125" style="235" customWidth="1"/>
    <col min="14346" max="14346" width="16.08203125" style="235" customWidth="1"/>
    <col min="14347" max="14347" width="10.6640625" style="235" customWidth="1"/>
    <col min="14348" max="14348" width="22" style="235" customWidth="1"/>
    <col min="14349" max="14349" width="10.6640625" style="235" customWidth="1"/>
    <col min="14350" max="14350" width="22" style="235" customWidth="1"/>
    <col min="14351" max="14351" width="15.58203125" style="235" bestFit="1" customWidth="1"/>
    <col min="14352" max="14352" width="9.58203125" style="235" bestFit="1" customWidth="1"/>
    <col min="14353" max="14595" width="8.6640625" style="235"/>
    <col min="14596" max="14596" width="4.5" style="235" customWidth="1"/>
    <col min="14597" max="14597" width="17.58203125" style="235" customWidth="1"/>
    <col min="14598" max="14598" width="17.1640625" style="235" customWidth="1"/>
    <col min="14599" max="14599" width="43.08203125" style="235" customWidth="1"/>
    <col min="14600" max="14600" width="29" style="235" customWidth="1"/>
    <col min="14601" max="14601" width="13.58203125" style="235" customWidth="1"/>
    <col min="14602" max="14602" width="16.08203125" style="235" customWidth="1"/>
    <col min="14603" max="14603" width="10.6640625" style="235" customWidth="1"/>
    <col min="14604" max="14604" width="22" style="235" customWidth="1"/>
    <col min="14605" max="14605" width="10.6640625" style="235" customWidth="1"/>
    <col min="14606" max="14606" width="22" style="235" customWidth="1"/>
    <col min="14607" max="14607" width="15.58203125" style="235" bestFit="1" customWidth="1"/>
    <col min="14608" max="14608" width="9.58203125" style="235" bestFit="1" customWidth="1"/>
    <col min="14609" max="14851" width="8.6640625" style="235"/>
    <col min="14852" max="14852" width="4.5" style="235" customWidth="1"/>
    <col min="14853" max="14853" width="17.58203125" style="235" customWidth="1"/>
    <col min="14854" max="14854" width="17.1640625" style="235" customWidth="1"/>
    <col min="14855" max="14855" width="43.08203125" style="235" customWidth="1"/>
    <col min="14856" max="14856" width="29" style="235" customWidth="1"/>
    <col min="14857" max="14857" width="13.58203125" style="235" customWidth="1"/>
    <col min="14858" max="14858" width="16.08203125" style="235" customWidth="1"/>
    <col min="14859" max="14859" width="10.6640625" style="235" customWidth="1"/>
    <col min="14860" max="14860" width="22" style="235" customWidth="1"/>
    <col min="14861" max="14861" width="10.6640625" style="235" customWidth="1"/>
    <col min="14862" max="14862" width="22" style="235" customWidth="1"/>
    <col min="14863" max="14863" width="15.58203125" style="235" bestFit="1" customWidth="1"/>
    <col min="14864" max="14864" width="9.58203125" style="235" bestFit="1" customWidth="1"/>
    <col min="14865" max="15107" width="8.6640625" style="235"/>
    <col min="15108" max="15108" width="4.5" style="235" customWidth="1"/>
    <col min="15109" max="15109" width="17.58203125" style="235" customWidth="1"/>
    <col min="15110" max="15110" width="17.1640625" style="235" customWidth="1"/>
    <col min="15111" max="15111" width="43.08203125" style="235" customWidth="1"/>
    <col min="15112" max="15112" width="29" style="235" customWidth="1"/>
    <col min="15113" max="15113" width="13.58203125" style="235" customWidth="1"/>
    <col min="15114" max="15114" width="16.08203125" style="235" customWidth="1"/>
    <col min="15115" max="15115" width="10.6640625" style="235" customWidth="1"/>
    <col min="15116" max="15116" width="22" style="235" customWidth="1"/>
    <col min="15117" max="15117" width="10.6640625" style="235" customWidth="1"/>
    <col min="15118" max="15118" width="22" style="235" customWidth="1"/>
    <col min="15119" max="15119" width="15.58203125" style="235" bestFit="1" customWidth="1"/>
    <col min="15120" max="15120" width="9.58203125" style="235" bestFit="1" customWidth="1"/>
    <col min="15121" max="15363" width="8.6640625" style="235"/>
    <col min="15364" max="15364" width="4.5" style="235" customWidth="1"/>
    <col min="15365" max="15365" width="17.58203125" style="235" customWidth="1"/>
    <col min="15366" max="15366" width="17.1640625" style="235" customWidth="1"/>
    <col min="15367" max="15367" width="43.08203125" style="235" customWidth="1"/>
    <col min="15368" max="15368" width="29" style="235" customWidth="1"/>
    <col min="15369" max="15369" width="13.58203125" style="235" customWidth="1"/>
    <col min="15370" max="15370" width="16.08203125" style="235" customWidth="1"/>
    <col min="15371" max="15371" width="10.6640625" style="235" customWidth="1"/>
    <col min="15372" max="15372" width="22" style="235" customWidth="1"/>
    <col min="15373" max="15373" width="10.6640625" style="235" customWidth="1"/>
    <col min="15374" max="15374" width="22" style="235" customWidth="1"/>
    <col min="15375" max="15375" width="15.58203125" style="235" bestFit="1" customWidth="1"/>
    <col min="15376" max="15376" width="9.58203125" style="235" bestFit="1" customWidth="1"/>
    <col min="15377" max="15619" width="8.6640625" style="235"/>
    <col min="15620" max="15620" width="4.5" style="235" customWidth="1"/>
    <col min="15621" max="15621" width="17.58203125" style="235" customWidth="1"/>
    <col min="15622" max="15622" width="17.1640625" style="235" customWidth="1"/>
    <col min="15623" max="15623" width="43.08203125" style="235" customWidth="1"/>
    <col min="15624" max="15624" width="29" style="235" customWidth="1"/>
    <col min="15625" max="15625" width="13.58203125" style="235" customWidth="1"/>
    <col min="15626" max="15626" width="16.08203125" style="235" customWidth="1"/>
    <col min="15627" max="15627" width="10.6640625" style="235" customWidth="1"/>
    <col min="15628" max="15628" width="22" style="235" customWidth="1"/>
    <col min="15629" max="15629" width="10.6640625" style="235" customWidth="1"/>
    <col min="15630" max="15630" width="22" style="235" customWidth="1"/>
    <col min="15631" max="15631" width="15.58203125" style="235" bestFit="1" customWidth="1"/>
    <col min="15632" max="15632" width="9.58203125" style="235" bestFit="1" customWidth="1"/>
    <col min="15633" max="15875" width="8.6640625" style="235"/>
    <col min="15876" max="15876" width="4.5" style="235" customWidth="1"/>
    <col min="15877" max="15877" width="17.58203125" style="235" customWidth="1"/>
    <col min="15878" max="15878" width="17.1640625" style="235" customWidth="1"/>
    <col min="15879" max="15879" width="43.08203125" style="235" customWidth="1"/>
    <col min="15880" max="15880" width="29" style="235" customWidth="1"/>
    <col min="15881" max="15881" width="13.58203125" style="235" customWidth="1"/>
    <col min="15882" max="15882" width="16.08203125" style="235" customWidth="1"/>
    <col min="15883" max="15883" width="10.6640625" style="235" customWidth="1"/>
    <col min="15884" max="15884" width="22" style="235" customWidth="1"/>
    <col min="15885" max="15885" width="10.6640625" style="235" customWidth="1"/>
    <col min="15886" max="15886" width="22" style="235" customWidth="1"/>
    <col min="15887" max="15887" width="15.58203125" style="235" bestFit="1" customWidth="1"/>
    <col min="15888" max="15888" width="9.58203125" style="235" bestFit="1" customWidth="1"/>
    <col min="15889" max="16131" width="8.6640625" style="235"/>
    <col min="16132" max="16132" width="4.5" style="235" customWidth="1"/>
    <col min="16133" max="16133" width="17.58203125" style="235" customWidth="1"/>
    <col min="16134" max="16134" width="17.1640625" style="235" customWidth="1"/>
    <col min="16135" max="16135" width="43.08203125" style="235" customWidth="1"/>
    <col min="16136" max="16136" width="29" style="235" customWidth="1"/>
    <col min="16137" max="16137" width="13.58203125" style="235" customWidth="1"/>
    <col min="16138" max="16138" width="16.08203125" style="235" customWidth="1"/>
    <col min="16139" max="16139" width="10.6640625" style="235" customWidth="1"/>
    <col min="16140" max="16140" width="22" style="235" customWidth="1"/>
    <col min="16141" max="16141" width="10.6640625" style="235" customWidth="1"/>
    <col min="16142" max="16142" width="22" style="235" customWidth="1"/>
    <col min="16143" max="16143" width="15.58203125" style="235" bestFit="1" customWidth="1"/>
    <col min="16144" max="16144" width="9.58203125" style="235" bestFit="1" customWidth="1"/>
    <col min="16145" max="16384" width="8.6640625" style="235"/>
  </cols>
  <sheetData>
    <row r="1" spans="1:21" ht="15" x14ac:dyDescent="0.35">
      <c r="A1" s="233" t="s">
        <v>206</v>
      </c>
      <c r="B1" s="233"/>
      <c r="C1" s="233"/>
      <c r="D1" s="233"/>
      <c r="E1" s="233"/>
      <c r="F1" s="233"/>
      <c r="G1" s="233"/>
      <c r="H1" s="233"/>
      <c r="I1" s="233"/>
      <c r="J1" s="233"/>
      <c r="K1" s="233"/>
      <c r="L1" s="233"/>
      <c r="M1" s="233"/>
      <c r="N1" s="233"/>
      <c r="O1" s="233"/>
      <c r="P1" s="233"/>
      <c r="Q1" s="233"/>
      <c r="R1" s="233"/>
      <c r="S1" s="233"/>
      <c r="T1" s="234"/>
      <c r="U1" s="234"/>
    </row>
    <row r="2" spans="1:21" s="247" customFormat="1" ht="26" x14ac:dyDescent="0.35">
      <c r="A2" s="236" t="s">
        <v>7</v>
      </c>
      <c r="B2" s="236" t="s">
        <v>207</v>
      </c>
      <c r="C2" s="237" t="s">
        <v>231</v>
      </c>
      <c r="D2" s="238" t="s">
        <v>208</v>
      </c>
      <c r="E2" s="239" t="s">
        <v>70</v>
      </c>
      <c r="F2" s="239" t="s">
        <v>209</v>
      </c>
      <c r="G2" s="240" t="s">
        <v>210</v>
      </c>
      <c r="H2" s="240" t="s">
        <v>211</v>
      </c>
      <c r="I2" s="240" t="s">
        <v>232</v>
      </c>
      <c r="J2" s="240" t="s">
        <v>212</v>
      </c>
      <c r="K2" s="241" t="s">
        <v>213</v>
      </c>
      <c r="L2" s="241"/>
      <c r="M2" s="241"/>
      <c r="N2" s="241"/>
      <c r="O2" s="241"/>
      <c r="P2" s="242" t="s">
        <v>233</v>
      </c>
      <c r="Q2" s="243" t="s">
        <v>234</v>
      </c>
      <c r="R2" s="243" t="s">
        <v>214</v>
      </c>
      <c r="S2" s="244" t="s">
        <v>215</v>
      </c>
      <c r="T2" s="245" t="s">
        <v>216</v>
      </c>
      <c r="U2" s="246"/>
    </row>
    <row r="3" spans="1:21" s="247" customFormat="1" ht="39" x14ac:dyDescent="0.35">
      <c r="A3" s="236"/>
      <c r="B3" s="236"/>
      <c r="C3" s="237"/>
      <c r="D3" s="238"/>
      <c r="E3" s="248"/>
      <c r="F3" s="248"/>
      <c r="G3" s="249"/>
      <c r="H3" s="249"/>
      <c r="I3" s="249"/>
      <c r="J3" s="249"/>
      <c r="K3" s="250" t="s">
        <v>217</v>
      </c>
      <c r="L3" s="250" t="s">
        <v>218</v>
      </c>
      <c r="M3" s="250" t="s">
        <v>219</v>
      </c>
      <c r="N3" s="250" t="s">
        <v>220</v>
      </c>
      <c r="O3" s="251" t="s">
        <v>221</v>
      </c>
      <c r="P3" s="242" t="s">
        <v>221</v>
      </c>
      <c r="Q3" s="252"/>
      <c r="R3" s="252"/>
      <c r="S3" s="253"/>
      <c r="T3" s="254"/>
      <c r="U3" s="255"/>
    </row>
    <row r="4" spans="1:21" s="271" customFormat="1" ht="65.5" x14ac:dyDescent="0.35">
      <c r="A4" s="256">
        <v>1</v>
      </c>
      <c r="B4" s="257" t="s">
        <v>236</v>
      </c>
      <c r="C4" s="258"/>
      <c r="D4" s="259">
        <v>2880</v>
      </c>
      <c r="E4" s="259">
        <v>2</v>
      </c>
      <c r="F4" s="259">
        <v>3789</v>
      </c>
      <c r="G4" s="226">
        <f>2008000*1.048/1.1</f>
        <v>1913076.3636363635</v>
      </c>
      <c r="H4" s="261">
        <v>1</v>
      </c>
      <c r="I4" s="260">
        <f>G4</f>
        <v>1913076.3636363635</v>
      </c>
      <c r="J4" s="260">
        <f>F4*G4</f>
        <v>7248646341.818181</v>
      </c>
      <c r="K4" s="262">
        <v>2009</v>
      </c>
      <c r="L4" s="263">
        <v>2026</v>
      </c>
      <c r="M4" s="264">
        <f>L4-K4</f>
        <v>17</v>
      </c>
      <c r="N4" s="265">
        <v>25</v>
      </c>
      <c r="O4" s="266">
        <f>M4/N4</f>
        <v>0.68</v>
      </c>
      <c r="P4" s="266">
        <f t="shared" ref="P4:P8" si="0">O4</f>
        <v>0.68</v>
      </c>
      <c r="Q4" s="267">
        <f t="shared" ref="Q4:Q8" si="1">ROUND((O4+P4)/2,3)</f>
        <v>0.68</v>
      </c>
      <c r="R4" s="268">
        <f>ROUND(J4*Q4,0)</f>
        <v>4929079512</v>
      </c>
      <c r="S4" s="269">
        <f>ROUND(J4-R4,0)</f>
        <v>2319566830</v>
      </c>
      <c r="T4" s="269" t="s">
        <v>222</v>
      </c>
      <c r="U4" s="270" t="s">
        <v>223</v>
      </c>
    </row>
    <row r="5" spans="1:21" s="271" customFormat="1" ht="52.5" x14ac:dyDescent="0.35">
      <c r="A5" s="256">
        <v>2</v>
      </c>
      <c r="B5" s="257" t="s">
        <v>237</v>
      </c>
      <c r="C5" s="258"/>
      <c r="D5" s="259">
        <v>300</v>
      </c>
      <c r="E5" s="259">
        <v>1</v>
      </c>
      <c r="F5" s="259">
        <f>D5</f>
        <v>300</v>
      </c>
      <c r="G5" s="226">
        <f>2008000*1.048/1.1</f>
        <v>1913076.3636363635</v>
      </c>
      <c r="H5" s="261">
        <v>1</v>
      </c>
      <c r="I5" s="260">
        <f t="shared" ref="I5:I12" si="2">G5</f>
        <v>1913076.3636363635</v>
      </c>
      <c r="J5" s="260">
        <f t="shared" ref="J5:J12" si="3">F5*G5</f>
        <v>573922909.090909</v>
      </c>
      <c r="K5" s="262">
        <v>2009</v>
      </c>
      <c r="L5" s="263">
        <v>2026</v>
      </c>
      <c r="M5" s="264">
        <f t="shared" ref="M5:M12" si="4">L5-K5</f>
        <v>17</v>
      </c>
      <c r="N5" s="265">
        <v>25</v>
      </c>
      <c r="O5" s="266">
        <f t="shared" ref="O5:O12" si="5">M5/N5</f>
        <v>0.68</v>
      </c>
      <c r="P5" s="266">
        <f t="shared" si="0"/>
        <v>0.68</v>
      </c>
      <c r="Q5" s="267">
        <f t="shared" si="1"/>
        <v>0.68</v>
      </c>
      <c r="R5" s="268">
        <f t="shared" ref="R5:R8" si="6">ROUND(J5*Q5,0)</f>
        <v>390267578</v>
      </c>
      <c r="S5" s="269">
        <f t="shared" ref="S5:S8" si="7">ROUND(J5-R5,0)</f>
        <v>183655331</v>
      </c>
      <c r="T5" s="269" t="s">
        <v>222</v>
      </c>
      <c r="U5" s="270" t="s">
        <v>225</v>
      </c>
    </row>
    <row r="6" spans="1:21" s="271" customFormat="1" ht="52.5" x14ac:dyDescent="0.35">
      <c r="A6" s="256">
        <v>3</v>
      </c>
      <c r="B6" s="257" t="s">
        <v>238</v>
      </c>
      <c r="C6" s="258"/>
      <c r="D6" s="259">
        <v>1920</v>
      </c>
      <c r="E6" s="259">
        <v>1</v>
      </c>
      <c r="F6" s="259">
        <f t="shared" ref="F6:F12" si="8">D6</f>
        <v>1920</v>
      </c>
      <c r="G6" s="226">
        <f>2008000*1.048/1.1</f>
        <v>1913076.3636363635</v>
      </c>
      <c r="H6" s="261">
        <v>1</v>
      </c>
      <c r="I6" s="260">
        <f t="shared" si="2"/>
        <v>1913076.3636363635</v>
      </c>
      <c r="J6" s="260">
        <f t="shared" si="3"/>
        <v>3673106618.181818</v>
      </c>
      <c r="K6" s="262">
        <v>2009</v>
      </c>
      <c r="L6" s="263">
        <v>2026</v>
      </c>
      <c r="M6" s="264">
        <f t="shared" si="4"/>
        <v>17</v>
      </c>
      <c r="N6" s="265">
        <v>25</v>
      </c>
      <c r="O6" s="266">
        <f t="shared" si="5"/>
        <v>0.68</v>
      </c>
      <c r="P6" s="266">
        <f t="shared" si="0"/>
        <v>0.68</v>
      </c>
      <c r="Q6" s="267">
        <f t="shared" si="1"/>
        <v>0.68</v>
      </c>
      <c r="R6" s="268">
        <f t="shared" si="6"/>
        <v>2497712500</v>
      </c>
      <c r="S6" s="269">
        <f t="shared" si="7"/>
        <v>1175394118</v>
      </c>
      <c r="T6" s="269" t="s">
        <v>222</v>
      </c>
      <c r="U6" s="270" t="s">
        <v>225</v>
      </c>
    </row>
    <row r="7" spans="1:21" s="271" customFormat="1" ht="52.5" customHeight="1" x14ac:dyDescent="0.35">
      <c r="A7" s="256">
        <v>4</v>
      </c>
      <c r="B7" s="257" t="s">
        <v>239</v>
      </c>
      <c r="C7" s="286"/>
      <c r="D7" s="272">
        <v>1980</v>
      </c>
      <c r="E7" s="273">
        <v>1</v>
      </c>
      <c r="F7" s="259">
        <f t="shared" si="8"/>
        <v>1980</v>
      </c>
      <c r="G7" s="226">
        <f>2008000*1.048/1.1</f>
        <v>1913076.3636363635</v>
      </c>
      <c r="H7" s="261">
        <v>1</v>
      </c>
      <c r="I7" s="260">
        <f t="shared" si="2"/>
        <v>1913076.3636363635</v>
      </c>
      <c r="J7" s="260">
        <f t="shared" si="3"/>
        <v>3787891200</v>
      </c>
      <c r="K7" s="262">
        <v>2009</v>
      </c>
      <c r="L7" s="263">
        <v>2026</v>
      </c>
      <c r="M7" s="264">
        <f t="shared" si="4"/>
        <v>17</v>
      </c>
      <c r="N7" s="265">
        <v>25</v>
      </c>
      <c r="O7" s="266">
        <f t="shared" si="5"/>
        <v>0.68</v>
      </c>
      <c r="P7" s="266">
        <f t="shared" si="0"/>
        <v>0.68</v>
      </c>
      <c r="Q7" s="267">
        <f t="shared" si="1"/>
        <v>0.68</v>
      </c>
      <c r="R7" s="268">
        <f t="shared" si="6"/>
        <v>2575766016</v>
      </c>
      <c r="S7" s="269">
        <f t="shared" si="7"/>
        <v>1212125184</v>
      </c>
      <c r="T7" s="269" t="s">
        <v>222</v>
      </c>
      <c r="U7" s="270" t="s">
        <v>225</v>
      </c>
    </row>
    <row r="8" spans="1:21" s="271" customFormat="1" ht="52.5" x14ac:dyDescent="0.35">
      <c r="A8" s="256">
        <v>5</v>
      </c>
      <c r="B8" s="257" t="s">
        <v>240</v>
      </c>
      <c r="C8" s="287"/>
      <c r="D8" s="272">
        <v>560</v>
      </c>
      <c r="E8" s="273">
        <v>1</v>
      </c>
      <c r="F8" s="259">
        <f t="shared" si="8"/>
        <v>560</v>
      </c>
      <c r="G8" s="226">
        <f>6247000*1.048/1.1</f>
        <v>5951687.2727272725</v>
      </c>
      <c r="H8" s="261">
        <v>1</v>
      </c>
      <c r="I8" s="260">
        <f t="shared" si="2"/>
        <v>5951687.2727272725</v>
      </c>
      <c r="J8" s="260">
        <f t="shared" si="3"/>
        <v>3332944872.7272725</v>
      </c>
      <c r="K8" s="262">
        <v>2009</v>
      </c>
      <c r="L8" s="263">
        <v>2026</v>
      </c>
      <c r="M8" s="264">
        <f t="shared" si="4"/>
        <v>17</v>
      </c>
      <c r="N8" s="265">
        <v>40</v>
      </c>
      <c r="O8" s="266">
        <f t="shared" si="5"/>
        <v>0.42499999999999999</v>
      </c>
      <c r="P8" s="266">
        <f t="shared" si="0"/>
        <v>0.42499999999999999</v>
      </c>
      <c r="Q8" s="267">
        <f t="shared" si="1"/>
        <v>0.42499999999999999</v>
      </c>
      <c r="R8" s="268">
        <f t="shared" si="6"/>
        <v>1416501571</v>
      </c>
      <c r="S8" s="269">
        <f t="shared" si="7"/>
        <v>1916443302</v>
      </c>
      <c r="T8" s="269" t="s">
        <v>222</v>
      </c>
      <c r="U8" s="270" t="s">
        <v>225</v>
      </c>
    </row>
    <row r="9" spans="1:21" s="271" customFormat="1" ht="52.5" x14ac:dyDescent="0.35">
      <c r="A9" s="256">
        <v>6</v>
      </c>
      <c r="B9" s="257" t="s">
        <v>241</v>
      </c>
      <c r="C9" s="258"/>
      <c r="D9" s="272">
        <v>156</v>
      </c>
      <c r="E9" s="273">
        <v>1</v>
      </c>
      <c r="F9" s="259">
        <f t="shared" si="8"/>
        <v>156</v>
      </c>
      <c r="G9" s="226">
        <f>6247000*1.048/1.1</f>
        <v>5951687.2727272725</v>
      </c>
      <c r="H9" s="261">
        <v>1</v>
      </c>
      <c r="I9" s="260">
        <f t="shared" si="2"/>
        <v>5951687.2727272725</v>
      </c>
      <c r="J9" s="260">
        <f t="shared" si="3"/>
        <v>928463214.5454545</v>
      </c>
      <c r="K9" s="262">
        <v>2009</v>
      </c>
      <c r="L9" s="263">
        <v>2026</v>
      </c>
      <c r="M9" s="264">
        <f t="shared" si="4"/>
        <v>17</v>
      </c>
      <c r="N9" s="265">
        <v>40</v>
      </c>
      <c r="O9" s="266">
        <f t="shared" si="5"/>
        <v>0.42499999999999999</v>
      </c>
      <c r="P9" s="266">
        <f>O9</f>
        <v>0.42499999999999999</v>
      </c>
      <c r="Q9" s="267">
        <f>ROUND((O9+P9)/2,3)</f>
        <v>0.42499999999999999</v>
      </c>
      <c r="R9" s="268">
        <f>ROUND(J9*Q9,0)</f>
        <v>394596866</v>
      </c>
      <c r="S9" s="269">
        <f>ROUND(J9-R9,0)</f>
        <v>533866349</v>
      </c>
      <c r="T9" s="269" t="s">
        <v>222</v>
      </c>
      <c r="U9" s="270" t="s">
        <v>225</v>
      </c>
    </row>
    <row r="10" spans="1:21" s="271" customFormat="1" ht="15.5" x14ac:dyDescent="0.35">
      <c r="A10" s="256">
        <v>7</v>
      </c>
      <c r="B10" s="257" t="s">
        <v>242</v>
      </c>
      <c r="C10" s="258"/>
      <c r="D10" s="272">
        <v>24</v>
      </c>
      <c r="E10" s="273">
        <v>1</v>
      </c>
      <c r="F10" s="259">
        <f t="shared" si="8"/>
        <v>24</v>
      </c>
      <c r="G10" s="226">
        <f>6247000*1.048/1.1</f>
        <v>5951687.2727272725</v>
      </c>
      <c r="H10" s="261"/>
      <c r="I10" s="260">
        <f t="shared" si="2"/>
        <v>5951687.2727272725</v>
      </c>
      <c r="J10" s="260">
        <f t="shared" si="3"/>
        <v>142840494.54545453</v>
      </c>
      <c r="K10" s="262">
        <v>2009</v>
      </c>
      <c r="L10" s="263">
        <v>2026</v>
      </c>
      <c r="M10" s="264">
        <f t="shared" si="4"/>
        <v>17</v>
      </c>
      <c r="N10" s="265">
        <v>40</v>
      </c>
      <c r="O10" s="266">
        <f t="shared" si="5"/>
        <v>0.42499999999999999</v>
      </c>
      <c r="P10" s="266">
        <f>O10</f>
        <v>0.42499999999999999</v>
      </c>
      <c r="Q10" s="267">
        <f>ROUND((O10+P10)/2,3)</f>
        <v>0.42499999999999999</v>
      </c>
      <c r="R10" s="268">
        <f>ROUND(J10*Q10,0)</f>
        <v>60707210</v>
      </c>
      <c r="S10" s="269">
        <f>ROUND(J10-R10,0)</f>
        <v>82133285</v>
      </c>
      <c r="T10" s="269"/>
      <c r="U10" s="270"/>
    </row>
    <row r="11" spans="1:21" s="271" customFormat="1" ht="15.5" x14ac:dyDescent="0.35">
      <c r="A11" s="256">
        <v>8</v>
      </c>
      <c r="B11" s="257" t="s">
        <v>243</v>
      </c>
      <c r="C11" s="258"/>
      <c r="D11" s="272">
        <v>40</v>
      </c>
      <c r="E11" s="273">
        <v>1</v>
      </c>
      <c r="F11" s="259">
        <f t="shared" si="8"/>
        <v>40</v>
      </c>
      <c r="G11" s="260"/>
      <c r="H11" s="261"/>
      <c r="I11" s="260">
        <f t="shared" si="2"/>
        <v>0</v>
      </c>
      <c r="J11" s="260">
        <f t="shared" si="3"/>
        <v>0</v>
      </c>
      <c r="K11" s="262">
        <v>2009</v>
      </c>
      <c r="L11" s="263">
        <v>2026</v>
      </c>
      <c r="M11" s="264">
        <f t="shared" si="4"/>
        <v>17</v>
      </c>
      <c r="N11" s="265"/>
      <c r="O11" s="266" t="e">
        <f t="shared" si="5"/>
        <v>#DIV/0!</v>
      </c>
      <c r="P11" s="266"/>
      <c r="Q11" s="267"/>
      <c r="R11" s="268"/>
      <c r="S11" s="269"/>
      <c r="T11" s="269"/>
      <c r="U11" s="270"/>
    </row>
    <row r="12" spans="1:21" s="271" customFormat="1" ht="15.5" x14ac:dyDescent="0.35">
      <c r="A12" s="256">
        <v>9</v>
      </c>
      <c r="B12" s="257" t="s">
        <v>244</v>
      </c>
      <c r="C12" s="258"/>
      <c r="D12" s="272">
        <v>30</v>
      </c>
      <c r="E12" s="273">
        <v>1</v>
      </c>
      <c r="F12" s="259">
        <f t="shared" si="8"/>
        <v>30</v>
      </c>
      <c r="G12" s="260"/>
      <c r="H12" s="261"/>
      <c r="I12" s="260">
        <f t="shared" si="2"/>
        <v>0</v>
      </c>
      <c r="J12" s="260">
        <f t="shared" si="3"/>
        <v>0</v>
      </c>
      <c r="K12" s="262">
        <v>2009</v>
      </c>
      <c r="L12" s="263">
        <v>2026</v>
      </c>
      <c r="M12" s="264">
        <f t="shared" si="4"/>
        <v>17</v>
      </c>
      <c r="N12" s="265"/>
      <c r="O12" s="266" t="e">
        <f t="shared" si="5"/>
        <v>#DIV/0!</v>
      </c>
      <c r="P12" s="266"/>
      <c r="Q12" s="267"/>
      <c r="R12" s="268"/>
      <c r="S12" s="269"/>
      <c r="T12" s="269"/>
      <c r="U12" s="270"/>
    </row>
    <row r="13" spans="1:21" s="276" customFormat="1" x14ac:dyDescent="0.35">
      <c r="A13" s="236" t="s">
        <v>226</v>
      </c>
      <c r="B13" s="236"/>
      <c r="C13" s="236"/>
      <c r="D13" s="236"/>
      <c r="E13" s="236"/>
      <c r="F13" s="236"/>
      <c r="G13" s="236"/>
      <c r="H13" s="236"/>
      <c r="I13" s="236"/>
      <c r="J13" s="236"/>
      <c r="K13" s="236"/>
      <c r="L13" s="236"/>
      <c r="M13" s="236"/>
      <c r="N13" s="236"/>
      <c r="O13" s="236"/>
      <c r="P13" s="236"/>
      <c r="Q13" s="236"/>
      <c r="R13" s="236"/>
      <c r="S13" s="274">
        <f>SUM(S4:S12)</f>
        <v>7423184399</v>
      </c>
      <c r="T13" s="274"/>
      <c r="U13" s="275"/>
    </row>
    <row r="14" spans="1:21" s="276" customFormat="1" x14ac:dyDescent="0.35">
      <c r="A14" s="236" t="s">
        <v>235</v>
      </c>
      <c r="B14" s="236"/>
      <c r="C14" s="236"/>
      <c r="D14" s="236"/>
      <c r="E14" s="236"/>
      <c r="F14" s="236"/>
      <c r="G14" s="236"/>
      <c r="H14" s="236"/>
      <c r="I14" s="236"/>
      <c r="J14" s="236"/>
      <c r="K14" s="236"/>
      <c r="L14" s="236"/>
      <c r="M14" s="236"/>
      <c r="N14" s="236"/>
      <c r="O14" s="236"/>
      <c r="P14" s="236"/>
      <c r="Q14" s="236"/>
      <c r="R14" s="236"/>
      <c r="S14" s="274">
        <f>ROUND(S13,-6)</f>
        <v>7423000000</v>
      </c>
      <c r="T14" s="274"/>
      <c r="U14" s="275"/>
    </row>
    <row r="15" spans="1:21" x14ac:dyDescent="0.35">
      <c r="A15" s="277"/>
      <c r="B15" s="278"/>
      <c r="C15" s="278"/>
      <c r="D15" s="279"/>
      <c r="E15" s="279"/>
      <c r="F15" s="280"/>
      <c r="G15" s="278"/>
      <c r="H15" s="278"/>
      <c r="I15" s="278"/>
      <c r="J15" s="278"/>
      <c r="K15" s="278"/>
      <c r="L15" s="278"/>
      <c r="M15" s="278"/>
      <c r="N15" s="278"/>
      <c r="O15" s="278"/>
      <c r="P15" s="278"/>
      <c r="Q15" s="278"/>
      <c r="R15" s="278"/>
      <c r="S15" s="288">
        <f>'BĐC '!G99*'TSSS '!C34</f>
        <v>165357500000</v>
      </c>
      <c r="T15" s="235"/>
    </row>
    <row r="16" spans="1:21" x14ac:dyDescent="0.35">
      <c r="S16" s="289">
        <f>SUM(S14:S15)</f>
        <v>172780500000</v>
      </c>
      <c r="T16" s="235"/>
    </row>
    <row r="17" spans="6:20" x14ac:dyDescent="0.35">
      <c r="T17" s="235"/>
    </row>
    <row r="19" spans="6:20" x14ac:dyDescent="0.35">
      <c r="F19" s="282">
        <f>F4/D4</f>
        <v>1.315625</v>
      </c>
    </row>
  </sheetData>
  <mergeCells count="18">
    <mergeCell ref="A13:R13"/>
    <mergeCell ref="A14:R14"/>
    <mergeCell ref="J2:J3"/>
    <mergeCell ref="K2:O2"/>
    <mergeCell ref="Q2:Q3"/>
    <mergeCell ref="R2:R3"/>
    <mergeCell ref="S2:S3"/>
    <mergeCell ref="T2:U3"/>
    <mergeCell ref="A1:S1"/>
    <mergeCell ref="A2:A3"/>
    <mergeCell ref="B2:B3"/>
    <mergeCell ref="C2:C3"/>
    <mergeCell ref="D2:D3"/>
    <mergeCell ref="E2:E3"/>
    <mergeCell ref="F2:F3"/>
    <mergeCell ref="G2:G3"/>
    <mergeCell ref="H2:H3"/>
    <mergeCell ref="I2: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zoomScale="76" zoomScaleNormal="100" workbookViewId="0">
      <selection activeCell="B2" sqref="B2:F2"/>
    </sheetView>
  </sheetViews>
  <sheetFormatPr defaultColWidth="8.58203125" defaultRowHeight="15.5" x14ac:dyDescent="0.35"/>
  <cols>
    <col min="1" max="1" width="4.5" style="32" customWidth="1"/>
    <col min="2" max="2" width="26.33203125" style="32" customWidth="1"/>
    <col min="3" max="3" width="11.58203125" style="32" customWidth="1"/>
    <col min="4" max="5" width="12.08203125" style="32" customWidth="1"/>
    <col min="6" max="6" width="10.08203125" style="32" customWidth="1"/>
    <col min="7" max="7" width="16.83203125" style="32" customWidth="1"/>
    <col min="8" max="10" width="8.58203125" style="32"/>
    <col min="11" max="11" width="10.25" style="32" bestFit="1" customWidth="1"/>
    <col min="12" max="16384" width="8.58203125" style="32"/>
  </cols>
  <sheetData>
    <row r="1" spans="1:11" ht="45" customHeight="1" x14ac:dyDescent="0.35">
      <c r="A1" s="1" t="s">
        <v>74</v>
      </c>
      <c r="B1" s="1" t="s">
        <v>94</v>
      </c>
      <c r="C1" s="1" t="s">
        <v>100</v>
      </c>
      <c r="D1" s="1" t="s">
        <v>95</v>
      </c>
      <c r="E1" s="1" t="s">
        <v>178</v>
      </c>
      <c r="F1" s="1" t="s">
        <v>112</v>
      </c>
      <c r="G1" s="1" t="s">
        <v>96</v>
      </c>
    </row>
    <row r="2" spans="1:11" ht="109" customHeight="1" x14ac:dyDescent="0.35">
      <c r="A2" s="1">
        <v>1</v>
      </c>
      <c r="B2" s="194" t="str">
        <f>'TSSS '!C20</f>
        <v>Phường Bình Dương, thành phố Hồ Chí Minh</v>
      </c>
      <c r="C2" s="194"/>
      <c r="D2" s="194"/>
      <c r="E2" s="194"/>
      <c r="F2" s="194"/>
      <c r="G2" s="5"/>
    </row>
    <row r="3" spans="1:11" x14ac:dyDescent="0.35">
      <c r="A3" s="3" t="s">
        <v>55</v>
      </c>
      <c r="B3" s="4" t="s">
        <v>163</v>
      </c>
      <c r="C3" s="8">
        <f>'TSSS '!C34</f>
        <v>30065</v>
      </c>
      <c r="D3" s="9">
        <f>'BĐC '!G99</f>
        <v>5500000</v>
      </c>
      <c r="E3" s="9"/>
      <c r="F3" s="31"/>
      <c r="G3" s="2">
        <f>C3*D3</f>
        <v>165357500000</v>
      </c>
    </row>
    <row r="4" spans="1:11" ht="33" customHeight="1" x14ac:dyDescent="0.35">
      <c r="A4" s="3" t="s">
        <v>55</v>
      </c>
      <c r="B4" s="4" t="s">
        <v>177</v>
      </c>
      <c r="C4" s="8">
        <v>273.5</v>
      </c>
      <c r="D4" s="9">
        <f>8350000*E4*0.952</f>
        <v>4769520</v>
      </c>
      <c r="E4" s="31">
        <v>0.6</v>
      </c>
      <c r="F4" s="31">
        <v>0.82</v>
      </c>
      <c r="G4" s="2">
        <f>C4*D4*F4</f>
        <v>1069660250.4</v>
      </c>
      <c r="K4" s="33">
        <f>D4*E4</f>
        <v>2861712</v>
      </c>
    </row>
    <row r="5" spans="1:11" s="97" customFormat="1" ht="17" customHeight="1" x14ac:dyDescent="0.3">
      <c r="A5" s="104"/>
      <c r="B5" s="197" t="s">
        <v>42</v>
      </c>
      <c r="C5" s="198"/>
      <c r="D5" s="198"/>
      <c r="E5" s="198"/>
      <c r="F5" s="199"/>
      <c r="G5" s="5">
        <f>SUM(G3:G4)</f>
        <v>166427160250.39999</v>
      </c>
    </row>
    <row r="6" spans="1:11" s="97" customFormat="1" ht="17" customHeight="1" x14ac:dyDescent="0.3">
      <c r="A6" s="104"/>
      <c r="B6" s="197" t="s">
        <v>49</v>
      </c>
      <c r="C6" s="198"/>
      <c r="D6" s="198"/>
      <c r="E6" s="198"/>
      <c r="F6" s="199"/>
      <c r="G6" s="5">
        <f>ROUND(G5,-6)</f>
        <v>166427000000</v>
      </c>
    </row>
    <row r="7" spans="1:11" ht="15.5" customHeight="1" x14ac:dyDescent="0.35">
      <c r="A7" s="196" t="s">
        <v>171</v>
      </c>
      <c r="B7" s="196"/>
      <c r="C7" s="196"/>
      <c r="D7" s="196"/>
      <c r="E7" s="196"/>
      <c r="F7" s="196"/>
      <c r="G7" s="196"/>
    </row>
    <row r="8" spans="1:11" x14ac:dyDescent="0.35">
      <c r="A8" s="6"/>
      <c r="B8" s="195"/>
      <c r="C8" s="195"/>
      <c r="D8" s="195"/>
      <c r="E8" s="195"/>
      <c r="F8" s="195"/>
      <c r="G8" s="98"/>
    </row>
    <row r="9" spans="1:11" hidden="1" x14ac:dyDescent="0.35">
      <c r="A9" s="6"/>
      <c r="B9" s="195"/>
      <c r="C9" s="195"/>
      <c r="D9" s="195"/>
      <c r="E9" s="195"/>
      <c r="F9" s="195"/>
      <c r="G9" s="98"/>
    </row>
    <row r="10" spans="1:11" ht="15.5" customHeight="1" x14ac:dyDescent="0.35">
      <c r="A10" s="99"/>
      <c r="B10" s="193"/>
      <c r="C10" s="193"/>
      <c r="D10" s="193"/>
      <c r="E10" s="193"/>
      <c r="F10" s="193"/>
      <c r="G10" s="193"/>
    </row>
    <row r="11" spans="1:11" x14ac:dyDescent="0.35">
      <c r="A11"/>
      <c r="B11" s="93" t="s">
        <v>156</v>
      </c>
      <c r="C11"/>
      <c r="D11"/>
      <c r="E11"/>
      <c r="F11"/>
      <c r="G11" s="7"/>
    </row>
    <row r="12" spans="1:11" x14ac:dyDescent="0.35">
      <c r="A12" s="94" t="s">
        <v>55</v>
      </c>
      <c r="B12" s="192" t="s">
        <v>157</v>
      </c>
      <c r="C12" s="192"/>
      <c r="D12" s="192"/>
      <c r="E12" s="192"/>
      <c r="F12" s="192"/>
      <c r="G12" s="192"/>
    </row>
    <row r="13" spans="1:11" ht="53.5" customHeight="1" x14ac:dyDescent="0.35">
      <c r="A13" s="94" t="s">
        <v>55</v>
      </c>
      <c r="B13" s="192" t="s">
        <v>158</v>
      </c>
      <c r="C13" s="192"/>
      <c r="D13" s="192"/>
      <c r="E13" s="192"/>
      <c r="F13" s="192"/>
      <c r="G13" s="192"/>
    </row>
    <row r="14" spans="1:11" ht="36" customHeight="1" x14ac:dyDescent="0.35">
      <c r="A14" s="94" t="s">
        <v>55</v>
      </c>
      <c r="B14" s="192" t="s">
        <v>159</v>
      </c>
      <c r="C14" s="192"/>
      <c r="D14" s="192"/>
      <c r="E14" s="192"/>
      <c r="F14" s="192"/>
      <c r="G14" s="192"/>
    </row>
    <row r="15" spans="1:11" x14ac:dyDescent="0.35">
      <c r="C15" s="33"/>
      <c r="D15" s="34"/>
      <c r="E15" s="34"/>
      <c r="F15" s="34"/>
    </row>
    <row r="18" ht="59" customHeight="1" x14ac:dyDescent="0.35"/>
    <row r="20" hidden="1" x14ac:dyDescent="0.35"/>
  </sheetData>
  <mergeCells count="10">
    <mergeCell ref="B13:G13"/>
    <mergeCell ref="B14:G14"/>
    <mergeCell ref="B10:G10"/>
    <mergeCell ref="B2:F2"/>
    <mergeCell ref="B8:F8"/>
    <mergeCell ref="B9:F9"/>
    <mergeCell ref="B12:G12"/>
    <mergeCell ref="A7:G7"/>
    <mergeCell ref="B5:F5"/>
    <mergeCell ref="B6:F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TSSS </vt:lpstr>
      <vt:lpstr>BĐC </vt:lpstr>
      <vt:lpstr>Công trình TSSS3</vt:lpstr>
      <vt:lpstr>TSSS1</vt:lpstr>
      <vt:lpstr>TSSS2</vt:lpstr>
      <vt:lpstr>TSSS3</vt:lpstr>
      <vt:lpstr>Giá trị công trình</vt:lpstr>
      <vt:lpstr>Tổng hợp giá trị</vt:lpstr>
      <vt:lpstr>'TSSS '!Print_Area</vt:lpstr>
      <vt:lpstr>TSSS1!Print_Area</vt:lpstr>
      <vt:lpstr>TSSS2!Print_Area</vt:lpstr>
      <vt:lpstr>TSSS3!Print_Area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Dung Phạm</cp:lastModifiedBy>
  <cp:lastPrinted>2024-07-02T05:37:15Z</cp:lastPrinted>
  <dcterms:created xsi:type="dcterms:W3CDTF">2019-10-10T07:29:14Z</dcterms:created>
  <dcterms:modified xsi:type="dcterms:W3CDTF">2026-05-22T03:16:15Z</dcterms:modified>
</cp:coreProperties>
</file>