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Hồ sơ TĐ\Tháng 4.2026\Xe\"/>
    </mc:Choice>
  </mc:AlternateContent>
  <bookViews>
    <workbookView xWindow="-105" yWindow="-105" windowWidth="19425" windowHeight="11625" activeTab="6"/>
  </bookViews>
  <sheets>
    <sheet name="Bảng tổng hợp kết quả" sheetId="1" r:id="rId1"/>
    <sheet name="Phiếu TSSS 1" sheetId="4" state="hidden" r:id="rId2"/>
    <sheet name="Phiếu TSSS 2" sheetId="5" state="hidden" r:id="rId3"/>
    <sheet name="Phiếu TSSS 3" sheetId="6" state="hidden" r:id="rId4"/>
    <sheet name="oo too con" sheetId="2" state="hidden" r:id="rId5"/>
    <sheet name="Bảng tổng hợp kết quả (2)" sheetId="7" state="hidden" r:id="rId6"/>
    <sheet name="xe tai" sheetId="8" r:id="rId7"/>
  </sheets>
  <externalReferences>
    <externalReference r:id="rId8"/>
  </externalReferences>
  <definedNames>
    <definedName name="_xlnm.Print_Area" localSheetId="1">'Phiếu TSSS 1'!$A$1:$C$38</definedName>
    <definedName name="_xlnm.Print_Area" localSheetId="2">'Phiếu TSSS 2'!$A$1:$C$38</definedName>
    <definedName name="_xlnm.Print_Area" localSheetId="3">'Phiếu TSSS 3'!$A$1:$C$38</definedName>
    <definedName name="TTTSSS">'[1]TT TSSS'!$A$3:$L$27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10" i="1" l="1"/>
  <c r="AI7" i="1"/>
  <c r="I154" i="8" l="1"/>
  <c r="F159" i="8" l="1"/>
  <c r="E159" i="8"/>
  <c r="E48" i="8"/>
  <c r="E49" i="8"/>
  <c r="E50" i="8"/>
  <c r="E51" i="8"/>
  <c r="E52" i="8"/>
  <c r="E54" i="8"/>
  <c r="E47" i="8"/>
  <c r="F54" i="8" l="1"/>
  <c r="G54" i="8" s="1"/>
  <c r="F48" i="8"/>
  <c r="I167" i="2" l="1"/>
  <c r="I166" i="2"/>
  <c r="I165" i="2"/>
  <c r="J166" i="2"/>
  <c r="J167" i="2"/>
  <c r="J165" i="2"/>
  <c r="C147" i="8"/>
  <c r="D147" i="8"/>
  <c r="E147" i="8"/>
  <c r="F147" i="8"/>
  <c r="B147" i="8"/>
  <c r="F50" i="8" l="1"/>
  <c r="G50" i="8" s="1"/>
  <c r="F49" i="8"/>
  <c r="G49" i="8" s="1"/>
  <c r="G48" i="8"/>
  <c r="G147" i="8" s="1"/>
  <c r="F54" i="2"/>
  <c r="G54" i="2" s="1"/>
  <c r="E54" i="2"/>
  <c r="F50" i="2"/>
  <c r="G50" i="2" s="1"/>
  <c r="E50" i="2"/>
  <c r="F49" i="2"/>
  <c r="G49" i="2" s="1"/>
  <c r="E49" i="2"/>
  <c r="H6" i="1" l="1"/>
  <c r="C3518" i="8" l="1"/>
  <c r="F3517" i="8"/>
  <c r="C3517" i="8"/>
  <c r="C3519" i="8" s="1"/>
  <c r="F3505" i="8"/>
  <c r="F3504" i="8"/>
  <c r="F3503" i="8"/>
  <c r="F3502" i="8"/>
  <c r="I3497" i="8"/>
  <c r="I3496" i="8"/>
  <c r="I3495" i="8"/>
  <c r="B3436" i="8"/>
  <c r="D3439" i="8" s="1"/>
  <c r="B3512" i="8" s="1"/>
  <c r="A3523" i="8" s="1"/>
  <c r="F3411" i="8"/>
  <c r="F3410" i="8"/>
  <c r="F3409" i="8"/>
  <c r="F3408" i="8"/>
  <c r="D3412" i="8" s="1"/>
  <c r="D3413" i="8" s="1"/>
  <c r="I3383" i="8"/>
  <c r="G3375" i="8"/>
  <c r="F3375" i="8"/>
  <c r="E3375" i="8"/>
  <c r="G3370" i="8"/>
  <c r="F3370" i="8"/>
  <c r="E3370" i="8"/>
  <c r="B3368" i="8"/>
  <c r="G3365" i="8"/>
  <c r="F3365" i="8"/>
  <c r="E3365" i="8"/>
  <c r="G3363" i="8"/>
  <c r="F3363" i="8"/>
  <c r="D3315" i="8" s="1"/>
  <c r="E3363" i="8"/>
  <c r="D3363" i="8"/>
  <c r="B3363" i="8"/>
  <c r="G3360" i="8"/>
  <c r="F3360" i="8"/>
  <c r="E3360" i="8"/>
  <c r="G3358" i="8"/>
  <c r="F3358" i="8"/>
  <c r="E3358" i="8"/>
  <c r="D3305" i="8" s="1"/>
  <c r="B3358" i="8"/>
  <c r="G3355" i="8"/>
  <c r="F3355" i="8"/>
  <c r="E3355" i="8"/>
  <c r="G3353" i="8"/>
  <c r="D3301" i="8" s="1"/>
  <c r="F3353" i="8"/>
  <c r="E3353" i="8"/>
  <c r="B3353" i="8"/>
  <c r="G3351" i="8"/>
  <c r="G3350" i="8"/>
  <c r="F3350" i="8"/>
  <c r="E3350" i="8"/>
  <c r="E3348" i="8"/>
  <c r="G3345" i="8"/>
  <c r="F3345" i="8"/>
  <c r="E3345" i="8"/>
  <c r="G3343" i="8"/>
  <c r="F3343" i="8"/>
  <c r="E3343" i="8"/>
  <c r="D3343" i="8"/>
  <c r="F3341" i="8"/>
  <c r="G3340" i="8"/>
  <c r="F3340" i="8"/>
  <c r="E3340" i="8"/>
  <c r="G3339" i="8"/>
  <c r="F3339" i="8"/>
  <c r="E3339" i="8"/>
  <c r="D3339" i="8"/>
  <c r="D3338" i="8"/>
  <c r="F3333" i="8"/>
  <c r="D3333" i="8"/>
  <c r="F3331" i="8"/>
  <c r="D3331" i="8"/>
  <c r="F3329" i="8"/>
  <c r="D3329" i="8"/>
  <c r="D3328" i="8"/>
  <c r="F3325" i="8"/>
  <c r="D3325" i="8"/>
  <c r="F3323" i="8"/>
  <c r="D3323" i="8"/>
  <c r="F3321" i="8"/>
  <c r="D3321" i="8"/>
  <c r="D3320" i="8"/>
  <c r="F3317" i="8"/>
  <c r="D3317" i="8"/>
  <c r="F3315" i="8"/>
  <c r="F3313" i="8"/>
  <c r="D3313" i="8"/>
  <c r="D3312" i="8"/>
  <c r="F3309" i="8"/>
  <c r="D3309" i="8"/>
  <c r="F3307" i="8"/>
  <c r="D3307" i="8"/>
  <c r="F3305" i="8"/>
  <c r="F3301" i="8"/>
  <c r="F3299" i="8"/>
  <c r="D3299" i="8"/>
  <c r="F3297" i="8"/>
  <c r="D3297" i="8"/>
  <c r="D3294" i="8"/>
  <c r="F3293" i="8" s="1"/>
  <c r="D3292" i="8"/>
  <c r="F3291" i="8"/>
  <c r="D3290" i="8"/>
  <c r="F3289" i="8" s="1"/>
  <c r="D3286" i="8"/>
  <c r="F3285" i="8"/>
  <c r="D3285" i="8"/>
  <c r="D3284" i="8"/>
  <c r="F3283" i="8"/>
  <c r="D3283" i="8"/>
  <c r="D3282" i="8"/>
  <c r="F3281" i="8" s="1"/>
  <c r="D3281" i="8"/>
  <c r="D3280" i="8"/>
  <c r="G3273" i="8"/>
  <c r="E3273" i="8"/>
  <c r="F3273" i="8" s="1"/>
  <c r="G3271" i="8"/>
  <c r="G3341" i="8" s="1"/>
  <c r="F3271" i="8"/>
  <c r="E3271" i="8"/>
  <c r="E3341" i="8" s="1"/>
  <c r="D3269" i="8"/>
  <c r="D3358" i="8" s="1"/>
  <c r="D3304" i="8" s="1"/>
  <c r="D3268" i="8"/>
  <c r="D3353" i="8" s="1"/>
  <c r="D3296" i="8" s="1"/>
  <c r="D3260" i="8"/>
  <c r="E3259" i="8"/>
  <c r="D3259" i="8"/>
  <c r="D3258" i="8"/>
  <c r="E3258" i="8" s="1"/>
  <c r="F3258" i="8" s="1"/>
  <c r="G3258" i="8" s="1"/>
  <c r="G3257" i="8"/>
  <c r="G3338" i="8" s="1"/>
  <c r="F3257" i="8"/>
  <c r="F3338" i="8" s="1"/>
  <c r="E3257" i="8"/>
  <c r="E3338" i="8" s="1"/>
  <c r="G3256" i="8"/>
  <c r="F3256" i="8"/>
  <c r="E3256" i="8"/>
  <c r="B3191" i="8"/>
  <c r="D3194" i="8" s="1"/>
  <c r="A3420" i="8" s="1"/>
  <c r="F3172" i="8"/>
  <c r="F3171" i="8"/>
  <c r="F3170" i="8"/>
  <c r="F3169" i="8"/>
  <c r="J3144" i="8"/>
  <c r="E3137" i="8"/>
  <c r="G3136" i="8"/>
  <c r="F3136" i="8"/>
  <c r="E3136" i="8"/>
  <c r="G3131" i="8"/>
  <c r="F3131" i="8"/>
  <c r="F3132" i="8" s="1"/>
  <c r="E3131" i="8"/>
  <c r="B3129" i="8"/>
  <c r="G3126" i="8"/>
  <c r="F3126" i="8"/>
  <c r="E3126" i="8"/>
  <c r="G3124" i="8"/>
  <c r="D3078" i="8" s="1"/>
  <c r="F3124" i="8"/>
  <c r="E3124" i="8"/>
  <c r="D3124" i="8"/>
  <c r="B3124" i="8"/>
  <c r="E3122" i="8"/>
  <c r="G3121" i="8"/>
  <c r="F3121" i="8"/>
  <c r="E3121" i="8"/>
  <c r="G3119" i="8"/>
  <c r="D3070" i="8" s="1"/>
  <c r="F3119" i="8"/>
  <c r="D3068" i="8" s="1"/>
  <c r="E3119" i="8"/>
  <c r="B3119" i="8"/>
  <c r="G3117" i="8"/>
  <c r="G3116" i="8"/>
  <c r="K3144" i="8" s="1"/>
  <c r="F3116" i="8"/>
  <c r="E3116" i="8"/>
  <c r="G3114" i="8"/>
  <c r="F3114" i="8"/>
  <c r="D3060" i="8" s="1"/>
  <c r="E3114" i="8"/>
  <c r="D3058" i="8" s="1"/>
  <c r="D3114" i="8"/>
  <c r="D3057" i="8" s="1"/>
  <c r="B3114" i="8"/>
  <c r="E3112" i="8"/>
  <c r="G3111" i="8"/>
  <c r="F3111" i="8"/>
  <c r="E3111" i="8"/>
  <c r="G3109" i="8"/>
  <c r="F3107" i="8"/>
  <c r="G3106" i="8"/>
  <c r="F3106" i="8"/>
  <c r="E3106" i="8"/>
  <c r="G3104" i="8"/>
  <c r="D3046" i="8" s="1"/>
  <c r="F3104" i="8"/>
  <c r="E3104" i="8"/>
  <c r="D3104" i="8"/>
  <c r="D3041" i="8" s="1"/>
  <c r="G3102" i="8"/>
  <c r="G3101" i="8"/>
  <c r="F3101" i="8"/>
  <c r="E3101" i="8"/>
  <c r="G3100" i="8"/>
  <c r="F3100" i="8"/>
  <c r="E3100" i="8"/>
  <c r="D3100" i="8"/>
  <c r="E3099" i="8"/>
  <c r="D3099" i="8"/>
  <c r="F3094" i="8"/>
  <c r="D3094" i="8"/>
  <c r="F3092" i="8"/>
  <c r="D3092" i="8"/>
  <c r="F3090" i="8"/>
  <c r="D3090" i="8"/>
  <c r="D3089" i="8"/>
  <c r="F3086" i="8"/>
  <c r="D3086" i="8"/>
  <c r="F3084" i="8"/>
  <c r="D3084" i="8"/>
  <c r="F3082" i="8"/>
  <c r="D3082" i="8"/>
  <c r="D3081" i="8"/>
  <c r="F3078" i="8"/>
  <c r="F3076" i="8"/>
  <c r="D3076" i="8"/>
  <c r="F3074" i="8"/>
  <c r="D3074" i="8"/>
  <c r="D3073" i="8"/>
  <c r="F3070" i="8"/>
  <c r="F3068" i="8"/>
  <c r="F3066" i="8"/>
  <c r="D3066" i="8"/>
  <c r="F3062" i="8"/>
  <c r="D3062" i="8"/>
  <c r="F3060" i="8"/>
  <c r="F3058" i="8"/>
  <c r="D3055" i="8"/>
  <c r="F3054" i="8"/>
  <c r="D3053" i="8"/>
  <c r="F3052" i="8"/>
  <c r="D3051" i="8"/>
  <c r="F3050" i="8"/>
  <c r="D3047" i="8"/>
  <c r="F3046" i="8" s="1"/>
  <c r="D3045" i="8"/>
  <c r="F3044" i="8"/>
  <c r="D3044" i="8"/>
  <c r="D3043" i="8"/>
  <c r="F3042" i="8"/>
  <c r="D3042" i="8"/>
  <c r="E3034" i="8"/>
  <c r="G3034" i="8" s="1"/>
  <c r="G3032" i="8"/>
  <c r="F3032" i="8"/>
  <c r="F3102" i="8" s="1"/>
  <c r="E3032" i="8"/>
  <c r="E3102" i="8" s="1"/>
  <c r="D3030" i="8"/>
  <c r="D3119" i="8" s="1"/>
  <c r="D3065" i="8" s="1"/>
  <c r="D3029" i="8"/>
  <c r="G3021" i="8"/>
  <c r="F3021" i="8"/>
  <c r="D3021" i="8"/>
  <c r="E3021" i="8" s="1"/>
  <c r="G3020" i="8"/>
  <c r="F3020" i="8"/>
  <c r="F3109" i="8" s="1"/>
  <c r="D3020" i="8"/>
  <c r="E3020" i="8" s="1"/>
  <c r="E3109" i="8" s="1"/>
  <c r="D3019" i="8"/>
  <c r="E3019" i="8" s="1"/>
  <c r="F3019" i="8" s="1"/>
  <c r="G3019" i="8" s="1"/>
  <c r="G3018" i="8"/>
  <c r="G3099" i="8" s="1"/>
  <c r="F3018" i="8"/>
  <c r="F3099" i="8" s="1"/>
  <c r="E3018" i="8"/>
  <c r="G3017" i="8"/>
  <c r="F3017" i="8"/>
  <c r="E3017" i="8"/>
  <c r="B2952" i="8"/>
  <c r="D2955" i="8" s="1"/>
  <c r="A3181" i="8" s="1"/>
  <c r="A2950" i="8"/>
  <c r="C2945" i="8"/>
  <c r="F2944" i="8"/>
  <c r="C2944" i="8"/>
  <c r="C2946" i="8" s="1"/>
  <c r="F2932" i="8"/>
  <c r="F2931" i="8"/>
  <c r="F2930" i="8"/>
  <c r="F2929" i="8"/>
  <c r="F2933" i="8" s="1"/>
  <c r="F2934" i="8" s="1"/>
  <c r="F2945" i="8" s="1"/>
  <c r="I2924" i="8"/>
  <c r="I2923" i="8"/>
  <c r="I2922" i="8"/>
  <c r="D2865" i="8"/>
  <c r="B2862" i="8"/>
  <c r="D2901" i="8" s="1"/>
  <c r="D2902" i="8" s="1"/>
  <c r="E2861" i="8"/>
  <c r="D2883" i="8" s="1"/>
  <c r="D2884" i="8" s="1"/>
  <c r="B2861" i="8"/>
  <c r="D2866" i="8" s="1"/>
  <c r="F2839" i="8"/>
  <c r="F2838" i="8"/>
  <c r="F2837" i="8"/>
  <c r="F2836" i="8"/>
  <c r="K2811" i="8"/>
  <c r="G2803" i="8"/>
  <c r="G2804" i="8" s="1"/>
  <c r="F2803" i="8"/>
  <c r="F2804" i="8" s="1"/>
  <c r="E2803" i="8"/>
  <c r="G2799" i="8"/>
  <c r="G2798" i="8"/>
  <c r="F2798" i="8"/>
  <c r="E2798" i="8"/>
  <c r="B2796" i="8"/>
  <c r="G2794" i="8"/>
  <c r="G2793" i="8"/>
  <c r="F2793" i="8"/>
  <c r="F2794" i="8" s="1"/>
  <c r="E2793" i="8"/>
  <c r="G2791" i="8"/>
  <c r="F2791" i="8"/>
  <c r="E2791" i="8"/>
  <c r="D2741" i="8" s="1"/>
  <c r="D2791" i="8"/>
  <c r="B2791" i="8"/>
  <c r="G2788" i="8"/>
  <c r="F2788" i="8"/>
  <c r="E2788" i="8"/>
  <c r="E2789" i="8" s="1"/>
  <c r="G2786" i="8"/>
  <c r="D2737" i="8" s="1"/>
  <c r="F2786" i="8"/>
  <c r="E2786" i="8"/>
  <c r="D2733" i="8" s="1"/>
  <c r="B2786" i="8"/>
  <c r="G2784" i="8"/>
  <c r="G2783" i="8"/>
  <c r="J2811" i="8" s="1"/>
  <c r="F2783" i="8"/>
  <c r="E2783" i="8"/>
  <c r="G2781" i="8"/>
  <c r="F2781" i="8"/>
  <c r="E2781" i="8"/>
  <c r="B2781" i="8"/>
  <c r="G2779" i="8"/>
  <c r="G2778" i="8"/>
  <c r="F2778" i="8"/>
  <c r="E2778" i="8"/>
  <c r="G2776" i="8"/>
  <c r="F2776" i="8"/>
  <c r="E2776" i="8"/>
  <c r="G2774" i="8"/>
  <c r="G2773" i="8"/>
  <c r="F2773" i="8"/>
  <c r="E2773" i="8"/>
  <c r="G2771" i="8"/>
  <c r="F2771" i="8"/>
  <c r="E2771" i="8"/>
  <c r="D2709" i="8" s="1"/>
  <c r="D2771" i="8"/>
  <c r="D2708" i="8" s="1"/>
  <c r="F2769" i="8"/>
  <c r="G2768" i="8"/>
  <c r="F2768" i="8"/>
  <c r="E2768" i="8"/>
  <c r="G2767" i="8"/>
  <c r="F2767" i="8"/>
  <c r="E2767" i="8"/>
  <c r="D2767" i="8"/>
  <c r="D2766" i="8"/>
  <c r="F2761" i="8"/>
  <c r="D2761" i="8"/>
  <c r="F2759" i="8"/>
  <c r="D2759" i="8"/>
  <c r="F2757" i="8"/>
  <c r="D2757" i="8"/>
  <c r="D2756" i="8"/>
  <c r="F2753" i="8"/>
  <c r="D2753" i="8"/>
  <c r="F2751" i="8"/>
  <c r="D2751" i="8"/>
  <c r="F2749" i="8"/>
  <c r="D2749" i="8"/>
  <c r="D2748" i="8"/>
  <c r="F2745" i="8"/>
  <c r="D2745" i="8"/>
  <c r="F2743" i="8"/>
  <c r="D2743" i="8"/>
  <c r="F2741" i="8"/>
  <c r="D2740" i="8"/>
  <c r="F2737" i="8"/>
  <c r="F2735" i="8"/>
  <c r="D2735" i="8"/>
  <c r="F2733" i="8"/>
  <c r="F2729" i="8"/>
  <c r="D2729" i="8"/>
  <c r="F2727" i="8"/>
  <c r="D2727" i="8"/>
  <c r="F2725" i="8"/>
  <c r="D2725" i="8"/>
  <c r="D2722" i="8"/>
  <c r="F2721" i="8" s="1"/>
  <c r="D2720" i="8"/>
  <c r="F2719" i="8" s="1"/>
  <c r="D2718" i="8"/>
  <c r="F2717" i="8" s="1"/>
  <c r="D2714" i="8"/>
  <c r="F2713" i="8"/>
  <c r="D2713" i="8"/>
  <c r="D2712" i="8"/>
  <c r="F2711" i="8" s="1"/>
  <c r="D2711" i="8"/>
  <c r="D2710" i="8"/>
  <c r="F2709" i="8"/>
  <c r="E2701" i="8"/>
  <c r="G2701" i="8" s="1"/>
  <c r="G2699" i="8"/>
  <c r="G2769" i="8" s="1"/>
  <c r="F2699" i="8"/>
  <c r="E2699" i="8"/>
  <c r="E2769" i="8" s="1"/>
  <c r="D2697" i="8"/>
  <c r="D2786" i="8" s="1"/>
  <c r="D2732" i="8" s="1"/>
  <c r="D2696" i="8"/>
  <c r="D2781" i="8" s="1"/>
  <c r="D2724" i="8" s="1"/>
  <c r="D2688" i="8"/>
  <c r="D2687" i="8"/>
  <c r="D2776" i="8" s="1"/>
  <c r="D2716" i="8" s="1"/>
  <c r="D2686" i="8"/>
  <c r="E2686" i="8" s="1"/>
  <c r="F2686" i="8" s="1"/>
  <c r="G2686" i="8" s="1"/>
  <c r="G2685" i="8"/>
  <c r="G2766" i="8" s="1"/>
  <c r="F2685" i="8"/>
  <c r="F2766" i="8" s="1"/>
  <c r="E2685" i="8"/>
  <c r="E2766" i="8" s="1"/>
  <c r="G2684" i="8"/>
  <c r="F2684" i="8"/>
  <c r="E2684" i="8"/>
  <c r="B2619" i="8"/>
  <c r="D2622" i="8" s="1"/>
  <c r="A2848" i="8" s="1"/>
  <c r="F2597" i="8"/>
  <c r="F2596" i="8"/>
  <c r="F2595" i="8"/>
  <c r="F2594" i="8"/>
  <c r="D2598" i="8" s="1"/>
  <c r="D2599" i="8" s="1"/>
  <c r="E2562" i="8"/>
  <c r="G2561" i="8"/>
  <c r="F2561" i="8"/>
  <c r="E2561" i="8"/>
  <c r="E2557" i="8"/>
  <c r="G2556" i="8"/>
  <c r="F2556" i="8"/>
  <c r="E2556" i="8"/>
  <c r="B2554" i="8"/>
  <c r="E2552" i="8"/>
  <c r="G2551" i="8"/>
  <c r="F2551" i="8"/>
  <c r="E2551" i="8"/>
  <c r="G2549" i="8"/>
  <c r="F2549" i="8"/>
  <c r="D2501" i="8" s="1"/>
  <c r="E2549" i="8"/>
  <c r="D2549" i="8"/>
  <c r="B2549" i="8"/>
  <c r="E2547" i="8"/>
  <c r="G2546" i="8"/>
  <c r="F2546" i="8"/>
  <c r="E2546" i="8"/>
  <c r="G2544" i="8"/>
  <c r="F2544" i="8"/>
  <c r="D2493" i="8" s="1"/>
  <c r="E2544" i="8"/>
  <c r="D2491" i="8" s="1"/>
  <c r="B2544" i="8"/>
  <c r="G2542" i="8"/>
  <c r="E2542" i="8"/>
  <c r="G2541" i="8"/>
  <c r="K2569" i="8" s="1"/>
  <c r="F2541" i="8"/>
  <c r="I2569" i="8" s="1"/>
  <c r="E2541" i="8"/>
  <c r="G2539" i="8"/>
  <c r="D2487" i="8" s="1"/>
  <c r="F2539" i="8"/>
  <c r="E2539" i="8"/>
  <c r="D2483" i="8" s="1"/>
  <c r="B2539" i="8"/>
  <c r="E2537" i="8"/>
  <c r="G2536" i="8"/>
  <c r="F2536" i="8"/>
  <c r="E2536" i="8"/>
  <c r="F2534" i="8"/>
  <c r="E2534" i="8"/>
  <c r="F2532" i="8"/>
  <c r="G2531" i="8"/>
  <c r="F2531" i="8"/>
  <c r="E2531" i="8"/>
  <c r="G2529" i="8"/>
  <c r="D2471" i="8" s="1"/>
  <c r="F2529" i="8"/>
  <c r="E2529" i="8"/>
  <c r="D2529" i="8"/>
  <c r="F2527" i="8"/>
  <c r="G2526" i="8"/>
  <c r="F2526" i="8"/>
  <c r="E2526" i="8"/>
  <c r="G2525" i="8"/>
  <c r="F2525" i="8"/>
  <c r="E2525" i="8"/>
  <c r="D2525" i="8"/>
  <c r="F2524" i="8"/>
  <c r="E2524" i="8"/>
  <c r="D2524" i="8"/>
  <c r="F2519" i="8"/>
  <c r="D2519" i="8"/>
  <c r="F2517" i="8"/>
  <c r="D2517" i="8"/>
  <c r="F2515" i="8"/>
  <c r="D2515" i="8"/>
  <c r="D2514" i="8"/>
  <c r="F2511" i="8"/>
  <c r="D2511" i="8"/>
  <c r="F2509" i="8"/>
  <c r="D2509" i="8"/>
  <c r="F2507" i="8"/>
  <c r="D2507" i="8"/>
  <c r="D2506" i="8"/>
  <c r="F2503" i="8"/>
  <c r="D2503" i="8"/>
  <c r="F2501" i="8"/>
  <c r="F2499" i="8"/>
  <c r="D2499" i="8"/>
  <c r="D2498" i="8"/>
  <c r="F2495" i="8"/>
  <c r="D2495" i="8"/>
  <c r="F2493" i="8"/>
  <c r="F2491" i="8"/>
  <c r="D2490" i="8"/>
  <c r="F2487" i="8"/>
  <c r="F2485" i="8"/>
  <c r="D2485" i="8"/>
  <c r="F2483" i="8"/>
  <c r="D2480" i="8"/>
  <c r="F2479" i="8" s="1"/>
  <c r="D2478" i="8"/>
  <c r="F2477" i="8" s="1"/>
  <c r="D2476" i="8"/>
  <c r="F2475" i="8" s="1"/>
  <c r="D2474" i="8"/>
  <c r="D2472" i="8"/>
  <c r="F2471" i="8" s="1"/>
  <c r="D2470" i="8"/>
  <c r="F2469" i="8"/>
  <c r="D2469" i="8"/>
  <c r="D2468" i="8"/>
  <c r="F2467" i="8"/>
  <c r="D2467" i="8"/>
  <c r="D2466" i="8"/>
  <c r="E2459" i="8"/>
  <c r="G2459" i="8" s="1"/>
  <c r="G2457" i="8"/>
  <c r="G2527" i="8" s="1"/>
  <c r="F2457" i="8"/>
  <c r="E2457" i="8"/>
  <c r="E2527" i="8" s="1"/>
  <c r="D2455" i="8"/>
  <c r="D2544" i="8" s="1"/>
  <c r="D2454" i="8"/>
  <c r="D2539" i="8" s="1"/>
  <c r="D2482" i="8" s="1"/>
  <c r="G2446" i="8"/>
  <c r="F2446" i="8"/>
  <c r="E2446" i="8"/>
  <c r="D2446" i="8"/>
  <c r="G2445" i="8"/>
  <c r="G2534" i="8" s="1"/>
  <c r="F2445" i="8"/>
  <c r="E2445" i="8"/>
  <c r="D2445" i="8"/>
  <c r="D2534" i="8" s="1"/>
  <c r="G2444" i="8"/>
  <c r="E2444" i="8"/>
  <c r="F2444" i="8" s="1"/>
  <c r="D2444" i="8"/>
  <c r="G2443" i="8"/>
  <c r="G2524" i="8" s="1"/>
  <c r="F2443" i="8"/>
  <c r="E2443" i="8"/>
  <c r="G2442" i="8"/>
  <c r="F2442" i="8"/>
  <c r="E2442" i="8"/>
  <c r="D2380" i="8"/>
  <c r="A2606" i="8" s="1"/>
  <c r="B2377" i="8"/>
  <c r="F2364" i="8"/>
  <c r="F2363" i="8"/>
  <c r="F2362" i="8"/>
  <c r="F2361" i="8"/>
  <c r="D2365" i="8" s="1"/>
  <c r="D2366" i="8" s="1"/>
  <c r="J2336" i="8"/>
  <c r="G2328" i="8"/>
  <c r="F2328" i="8"/>
  <c r="E2328" i="8"/>
  <c r="G2326" i="8"/>
  <c r="F2326" i="8"/>
  <c r="C2326" i="8"/>
  <c r="B2326" i="8"/>
  <c r="G2323" i="8"/>
  <c r="F2323" i="8"/>
  <c r="E2323" i="8"/>
  <c r="G2321" i="8"/>
  <c r="F2321" i="8"/>
  <c r="E2321" i="8"/>
  <c r="D2282" i="8" s="1"/>
  <c r="D2321" i="8"/>
  <c r="C2321" i="8"/>
  <c r="B2321" i="8"/>
  <c r="G2318" i="8"/>
  <c r="G2319" i="8" s="1"/>
  <c r="F2318" i="8"/>
  <c r="E2318" i="8"/>
  <c r="G2316" i="8"/>
  <c r="D2270" i="8" s="1"/>
  <c r="F2316" i="8"/>
  <c r="D2268" i="8" s="1"/>
  <c r="E2316" i="8"/>
  <c r="D2316" i="8"/>
  <c r="B2316" i="8"/>
  <c r="G2313" i="8"/>
  <c r="F2313" i="8"/>
  <c r="E2313" i="8"/>
  <c r="G2311" i="8"/>
  <c r="D2262" i="8" s="1"/>
  <c r="F2311" i="8"/>
  <c r="E2311" i="8"/>
  <c r="B2311" i="8"/>
  <c r="G2308" i="8"/>
  <c r="F2308" i="8"/>
  <c r="E2308" i="8"/>
  <c r="B2306" i="8"/>
  <c r="G2303" i="8"/>
  <c r="F2303" i="8"/>
  <c r="E2303" i="8"/>
  <c r="G2301" i="8"/>
  <c r="E2301" i="8"/>
  <c r="D2301" i="8"/>
  <c r="G2298" i="8"/>
  <c r="F2298" i="8"/>
  <c r="E2298" i="8"/>
  <c r="G2296" i="8"/>
  <c r="D2238" i="8" s="1"/>
  <c r="F2296" i="8"/>
  <c r="E2296" i="8"/>
  <c r="D2296" i="8"/>
  <c r="D2233" i="8" s="1"/>
  <c r="G2294" i="8"/>
  <c r="G2293" i="8"/>
  <c r="F2293" i="8"/>
  <c r="E2293" i="8"/>
  <c r="G2292" i="8"/>
  <c r="F2292" i="8"/>
  <c r="E2292" i="8"/>
  <c r="D2292" i="8"/>
  <c r="E2291" i="8"/>
  <c r="D2291" i="8"/>
  <c r="F2286" i="8"/>
  <c r="D2286" i="8"/>
  <c r="F2284" i="8"/>
  <c r="D2284" i="8"/>
  <c r="F2282" i="8"/>
  <c r="D2281" i="8"/>
  <c r="F2278" i="8"/>
  <c r="D2278" i="8"/>
  <c r="F2276" i="8"/>
  <c r="D2276" i="8"/>
  <c r="F2274" i="8"/>
  <c r="D2274" i="8"/>
  <c r="D2273" i="8"/>
  <c r="F2270" i="8"/>
  <c r="F2268" i="8"/>
  <c r="F2266" i="8"/>
  <c r="D2266" i="8"/>
  <c r="D2265" i="8"/>
  <c r="F2262" i="8"/>
  <c r="F2260" i="8"/>
  <c r="D2260" i="8"/>
  <c r="F2258" i="8"/>
  <c r="D2258" i="8"/>
  <c r="F2254" i="8"/>
  <c r="D2254" i="8"/>
  <c r="F2252" i="8"/>
  <c r="D2252" i="8"/>
  <c r="F2250" i="8"/>
  <c r="D2250" i="8"/>
  <c r="D2249" i="8"/>
  <c r="D2247" i="8"/>
  <c r="F2246" i="8"/>
  <c r="D2245" i="8"/>
  <c r="F2244" i="8" s="1"/>
  <c r="D2243" i="8"/>
  <c r="F2242" i="8"/>
  <c r="D2241" i="8"/>
  <c r="D2239" i="8"/>
  <c r="F2238" i="8" s="1"/>
  <c r="D2237" i="8"/>
  <c r="F2236" i="8"/>
  <c r="D2236" i="8"/>
  <c r="D2235" i="8"/>
  <c r="F2234" i="8"/>
  <c r="D2234" i="8"/>
  <c r="F2226" i="8"/>
  <c r="E2226" i="8"/>
  <c r="G2226" i="8" s="1"/>
  <c r="G2224" i="8"/>
  <c r="F2224" i="8"/>
  <c r="F2294" i="8" s="1"/>
  <c r="E2224" i="8"/>
  <c r="E2294" i="8" s="1"/>
  <c r="E2309" i="8" s="1"/>
  <c r="D2222" i="8"/>
  <c r="D2311" i="8" s="1"/>
  <c r="D2257" i="8" s="1"/>
  <c r="D2213" i="8"/>
  <c r="F2212" i="8"/>
  <c r="F2301" i="8" s="1"/>
  <c r="D2212" i="8"/>
  <c r="D2211" i="8"/>
  <c r="G2210" i="8"/>
  <c r="G2291" i="8" s="1"/>
  <c r="F2210" i="8"/>
  <c r="F2291" i="8" s="1"/>
  <c r="E2210" i="8"/>
  <c r="G2209" i="8"/>
  <c r="F2209" i="8"/>
  <c r="E2209" i="8"/>
  <c r="B2144" i="8"/>
  <c r="D2147" i="8" s="1"/>
  <c r="A2373" i="8" s="1"/>
  <c r="F2122" i="8"/>
  <c r="F2121" i="8"/>
  <c r="F2120" i="8"/>
  <c r="F2119" i="8"/>
  <c r="D2123" i="8" s="1"/>
  <c r="D2124" i="8" s="1"/>
  <c r="G2087" i="8"/>
  <c r="G2086" i="8"/>
  <c r="F2086" i="8"/>
  <c r="E2086" i="8"/>
  <c r="G2081" i="8"/>
  <c r="G2082" i="8" s="1"/>
  <c r="F2081" i="8"/>
  <c r="E2081" i="8"/>
  <c r="B2079" i="8"/>
  <c r="G2077" i="8"/>
  <c r="G2076" i="8"/>
  <c r="F2076" i="8"/>
  <c r="F2077" i="8" s="1"/>
  <c r="E2076" i="8"/>
  <c r="G2074" i="8"/>
  <c r="F2074" i="8"/>
  <c r="E2074" i="8"/>
  <c r="D2024" i="8" s="1"/>
  <c r="D2074" i="8"/>
  <c r="B2074" i="8"/>
  <c r="G2071" i="8"/>
  <c r="F2071" i="8"/>
  <c r="E2071" i="8"/>
  <c r="G2069" i="8"/>
  <c r="D2020" i="8" s="1"/>
  <c r="F2069" i="8"/>
  <c r="E2069" i="8"/>
  <c r="D2016" i="8" s="1"/>
  <c r="D2069" i="8"/>
  <c r="D2015" i="8" s="1"/>
  <c r="B2069" i="8"/>
  <c r="G2066" i="8"/>
  <c r="F2066" i="8"/>
  <c r="E2066" i="8"/>
  <c r="G2064" i="8"/>
  <c r="F2064" i="8"/>
  <c r="D2010" i="8" s="1"/>
  <c r="E2064" i="8"/>
  <c r="D2008" i="8" s="1"/>
  <c r="B2064" i="8"/>
  <c r="F2062" i="8"/>
  <c r="G2061" i="8"/>
  <c r="F2061" i="8"/>
  <c r="E2061" i="8"/>
  <c r="G2059" i="8"/>
  <c r="F2059" i="8"/>
  <c r="D2059" i="8"/>
  <c r="G2058" i="8"/>
  <c r="G2057" i="8"/>
  <c r="G2056" i="8"/>
  <c r="F2056" i="8"/>
  <c r="E2056" i="8"/>
  <c r="G2054" i="8"/>
  <c r="F2054" i="8"/>
  <c r="E2054" i="8"/>
  <c r="D1992" i="8" s="1"/>
  <c r="D2054" i="8"/>
  <c r="D1991" i="8" s="1"/>
  <c r="G2051" i="8"/>
  <c r="F2051" i="8"/>
  <c r="E2051" i="8"/>
  <c r="G2050" i="8"/>
  <c r="F2050" i="8"/>
  <c r="E2050" i="8"/>
  <c r="D2050" i="8"/>
  <c r="G2049" i="8"/>
  <c r="D2049" i="8"/>
  <c r="F2044" i="8"/>
  <c r="D2044" i="8"/>
  <c r="F2042" i="8"/>
  <c r="D2042" i="8"/>
  <c r="F2040" i="8"/>
  <c r="D2040" i="8"/>
  <c r="D2039" i="8"/>
  <c r="F2036" i="8"/>
  <c r="D2036" i="8"/>
  <c r="F2034" i="8"/>
  <c r="D2034" i="8"/>
  <c r="F2032" i="8"/>
  <c r="D2032" i="8"/>
  <c r="D2031" i="8"/>
  <c r="F2028" i="8"/>
  <c r="D2028" i="8"/>
  <c r="F2026" i="8"/>
  <c r="D2026" i="8"/>
  <c r="F2024" i="8"/>
  <c r="D2023" i="8"/>
  <c r="F2020" i="8"/>
  <c r="F2018" i="8"/>
  <c r="D2018" i="8"/>
  <c r="F2016" i="8"/>
  <c r="F2012" i="8"/>
  <c r="D2012" i="8"/>
  <c r="F2010" i="8"/>
  <c r="F2008" i="8"/>
  <c r="D2005" i="8"/>
  <c r="F2004" i="8"/>
  <c r="D2003" i="8"/>
  <c r="F2002" i="8" s="1"/>
  <c r="D2001" i="8"/>
  <c r="F2000" i="8"/>
  <c r="D1999" i="8"/>
  <c r="D1997" i="8"/>
  <c r="F1996" i="8"/>
  <c r="D1996" i="8"/>
  <c r="D1995" i="8"/>
  <c r="F1994" i="8" s="1"/>
  <c r="D1994" i="8"/>
  <c r="D1993" i="8"/>
  <c r="F1992" i="8" s="1"/>
  <c r="G1984" i="8"/>
  <c r="F1984" i="8"/>
  <c r="E1984" i="8"/>
  <c r="G1982" i="8"/>
  <c r="G2052" i="8" s="1"/>
  <c r="F1982" i="8"/>
  <c r="F2052" i="8" s="1"/>
  <c r="E1982" i="8"/>
  <c r="E2052" i="8" s="1"/>
  <c r="D1980" i="8"/>
  <c r="D1979" i="8"/>
  <c r="D2064" i="8" s="1"/>
  <c r="D2007" i="8" s="1"/>
  <c r="G1971" i="8"/>
  <c r="D1971" i="8"/>
  <c r="E1970" i="8"/>
  <c r="E2059" i="8" s="1"/>
  <c r="D1970" i="8"/>
  <c r="F1969" i="8"/>
  <c r="G1969" i="8" s="1"/>
  <c r="E1969" i="8"/>
  <c r="D1969" i="8"/>
  <c r="G1968" i="8"/>
  <c r="F1968" i="8"/>
  <c r="F2049" i="8" s="1"/>
  <c r="E1968" i="8"/>
  <c r="E2049" i="8" s="1"/>
  <c r="G1967" i="8"/>
  <c r="F1967" i="8"/>
  <c r="E1967" i="8"/>
  <c r="D1905" i="8"/>
  <c r="A2131" i="8" s="1"/>
  <c r="B1902" i="8"/>
  <c r="A1887" i="8"/>
  <c r="F1878" i="8"/>
  <c r="F1877" i="8"/>
  <c r="F1876" i="8"/>
  <c r="F1875" i="8"/>
  <c r="D1879" i="8" s="1"/>
  <c r="D1880" i="8" s="1"/>
  <c r="G1842" i="8"/>
  <c r="F1842" i="8"/>
  <c r="F1843" i="8" s="1"/>
  <c r="E1842" i="8"/>
  <c r="G1837" i="8"/>
  <c r="G1838" i="8" s="1"/>
  <c r="F1837" i="8"/>
  <c r="E1837" i="8"/>
  <c r="B1835" i="8"/>
  <c r="G1832" i="8"/>
  <c r="F1832" i="8"/>
  <c r="E1832" i="8"/>
  <c r="G1830" i="8"/>
  <c r="F1830" i="8"/>
  <c r="E1830" i="8"/>
  <c r="D1830" i="8"/>
  <c r="B1830" i="8"/>
  <c r="G1827" i="8"/>
  <c r="F1827" i="8"/>
  <c r="E1827" i="8"/>
  <c r="G1825" i="8"/>
  <c r="D1776" i="8" s="1"/>
  <c r="F1825" i="8"/>
  <c r="E1825" i="8"/>
  <c r="D1772" i="8" s="1"/>
  <c r="D1825" i="8"/>
  <c r="D1771" i="8" s="1"/>
  <c r="B1825" i="8"/>
  <c r="G1822" i="8"/>
  <c r="F1822" i="8"/>
  <c r="I1850" i="8" s="1"/>
  <c r="E1822" i="8"/>
  <c r="G1820" i="8"/>
  <c r="F1820" i="8"/>
  <c r="D1766" i="8" s="1"/>
  <c r="E1820" i="8"/>
  <c r="B1820" i="8"/>
  <c r="G1817" i="8"/>
  <c r="F1817" i="8"/>
  <c r="E1817" i="8"/>
  <c r="G1812" i="8"/>
  <c r="F1812" i="8"/>
  <c r="E1812" i="8"/>
  <c r="G1810" i="8"/>
  <c r="F1810" i="8"/>
  <c r="E1810" i="8"/>
  <c r="D1810" i="8"/>
  <c r="D1747" i="8" s="1"/>
  <c r="G1807" i="8"/>
  <c r="F1807" i="8"/>
  <c r="E1807" i="8"/>
  <c r="G1806" i="8"/>
  <c r="F1806" i="8"/>
  <c r="E1806" i="8"/>
  <c r="D1806" i="8"/>
  <c r="D1805" i="8"/>
  <c r="F1800" i="8"/>
  <c r="D1800" i="8"/>
  <c r="F1798" i="8"/>
  <c r="D1798" i="8"/>
  <c r="F1796" i="8"/>
  <c r="D1796" i="8"/>
  <c r="D1795" i="8"/>
  <c r="F1792" i="8"/>
  <c r="D1792" i="8"/>
  <c r="F1790" i="8"/>
  <c r="D1790" i="8"/>
  <c r="F1788" i="8"/>
  <c r="D1788" i="8"/>
  <c r="D1787" i="8"/>
  <c r="F1784" i="8"/>
  <c r="D1784" i="8"/>
  <c r="F1782" i="8"/>
  <c r="D1782" i="8"/>
  <c r="F1780" i="8"/>
  <c r="D1780" i="8"/>
  <c r="D1779" i="8"/>
  <c r="F1776" i="8"/>
  <c r="F1774" i="8"/>
  <c r="D1774" i="8"/>
  <c r="F1772" i="8"/>
  <c r="F1768" i="8"/>
  <c r="D1768" i="8"/>
  <c r="F1766" i="8"/>
  <c r="F1764" i="8"/>
  <c r="D1764" i="8"/>
  <c r="D1761" i="8"/>
  <c r="F1760" i="8" s="1"/>
  <c r="D1759" i="8"/>
  <c r="F1758" i="8" s="1"/>
  <c r="D1757" i="8"/>
  <c r="F1756" i="8" s="1"/>
  <c r="D1753" i="8"/>
  <c r="F1752" i="8"/>
  <c r="D1752" i="8"/>
  <c r="D1751" i="8"/>
  <c r="F1750" i="8"/>
  <c r="D1750" i="8"/>
  <c r="D1749" i="8"/>
  <c r="F1748" i="8" s="1"/>
  <c r="D1748" i="8"/>
  <c r="G1740" i="8"/>
  <c r="E1740" i="8"/>
  <c r="F1740" i="8" s="1"/>
  <c r="G1738" i="8"/>
  <c r="G1808" i="8" s="1"/>
  <c r="F1738" i="8"/>
  <c r="F1808" i="8" s="1"/>
  <c r="E1738" i="8"/>
  <c r="E1808" i="8" s="1"/>
  <c r="D1736" i="8"/>
  <c r="D1735" i="8"/>
  <c r="D1820" i="8" s="1"/>
  <c r="D1763" i="8" s="1"/>
  <c r="E1727" i="8"/>
  <c r="D1727" i="8"/>
  <c r="G1727" i="8" s="1"/>
  <c r="E1726" i="8"/>
  <c r="E1815" i="8" s="1"/>
  <c r="D1726" i="8"/>
  <c r="D1815" i="8" s="1"/>
  <c r="D1755" i="8" s="1"/>
  <c r="E1725" i="8"/>
  <c r="F1725" i="8" s="1"/>
  <c r="G1725" i="8" s="1"/>
  <c r="D1725" i="8"/>
  <c r="G1724" i="8"/>
  <c r="G1805" i="8" s="1"/>
  <c r="F1724" i="8"/>
  <c r="F1805" i="8" s="1"/>
  <c r="E1724" i="8"/>
  <c r="E1805" i="8" s="1"/>
  <c r="G1723" i="8"/>
  <c r="F1723" i="8"/>
  <c r="E1723" i="8"/>
  <c r="D1661" i="8"/>
  <c r="B1658" i="8"/>
  <c r="A1645" i="8"/>
  <c r="F1636" i="8"/>
  <c r="F1635" i="8"/>
  <c r="F1634" i="8"/>
  <c r="F1633" i="8"/>
  <c r="D1637" i="8" s="1"/>
  <c r="D1638" i="8" s="1"/>
  <c r="J1608" i="8"/>
  <c r="F1601" i="8"/>
  <c r="G1600" i="8"/>
  <c r="F1600" i="8"/>
  <c r="E1600" i="8"/>
  <c r="G1595" i="8"/>
  <c r="F1595" i="8"/>
  <c r="F1596" i="8" s="1"/>
  <c r="E1595" i="8"/>
  <c r="B1593" i="8"/>
  <c r="G1590" i="8"/>
  <c r="F1590" i="8"/>
  <c r="E1590" i="8"/>
  <c r="G1588" i="8"/>
  <c r="D1542" i="8" s="1"/>
  <c r="F1588" i="8"/>
  <c r="E1588" i="8"/>
  <c r="D1588" i="8"/>
  <c r="B1588" i="8"/>
  <c r="G1585" i="8"/>
  <c r="F1585" i="8"/>
  <c r="E1585" i="8"/>
  <c r="G1583" i="8"/>
  <c r="D1534" i="8" s="1"/>
  <c r="F1583" i="8"/>
  <c r="E1583" i="8"/>
  <c r="B1583" i="8"/>
  <c r="G1580" i="8"/>
  <c r="K1608" i="8" s="1"/>
  <c r="F1580" i="8"/>
  <c r="I1608" i="8" s="1"/>
  <c r="E1580" i="8"/>
  <c r="G1578" i="8"/>
  <c r="F1578" i="8"/>
  <c r="E1578" i="8"/>
  <c r="B1578" i="8"/>
  <c r="G1575" i="8"/>
  <c r="F1575" i="8"/>
  <c r="E1575" i="8"/>
  <c r="F1571" i="8"/>
  <c r="G1570" i="8"/>
  <c r="F1570" i="8"/>
  <c r="E1570" i="8"/>
  <c r="G1568" i="8"/>
  <c r="F1568" i="8"/>
  <c r="E1568" i="8"/>
  <c r="D1568" i="8"/>
  <c r="D1505" i="8" s="1"/>
  <c r="G1565" i="8"/>
  <c r="F1565" i="8"/>
  <c r="E1565" i="8"/>
  <c r="G1564" i="8"/>
  <c r="F1564" i="8"/>
  <c r="E1564" i="8"/>
  <c r="D1564" i="8"/>
  <c r="F1563" i="8"/>
  <c r="D1563" i="8"/>
  <c r="F1558" i="8"/>
  <c r="D1558" i="8"/>
  <c r="F1556" i="8"/>
  <c r="D1556" i="8"/>
  <c r="F1554" i="8"/>
  <c r="D1554" i="8"/>
  <c r="D1553" i="8"/>
  <c r="F1550" i="8"/>
  <c r="D1550" i="8"/>
  <c r="F1548" i="8"/>
  <c r="D1548" i="8"/>
  <c r="F1546" i="8"/>
  <c r="D1546" i="8"/>
  <c r="D1545" i="8"/>
  <c r="F1542" i="8"/>
  <c r="F1540" i="8"/>
  <c r="D1540" i="8"/>
  <c r="F1538" i="8"/>
  <c r="D1538" i="8"/>
  <c r="D1537" i="8"/>
  <c r="F1534" i="8"/>
  <c r="F1532" i="8"/>
  <c r="D1532" i="8"/>
  <c r="F1530" i="8"/>
  <c r="D1530" i="8"/>
  <c r="F1526" i="8"/>
  <c r="D1526" i="8"/>
  <c r="F1524" i="8"/>
  <c r="D1524" i="8"/>
  <c r="F1522" i="8"/>
  <c r="D1522" i="8"/>
  <c r="D1519" i="8"/>
  <c r="F1518" i="8"/>
  <c r="D1517" i="8"/>
  <c r="F1516" i="8" s="1"/>
  <c r="D1515" i="8"/>
  <c r="F1514" i="8"/>
  <c r="D1511" i="8"/>
  <c r="F1510" i="8" s="1"/>
  <c r="D1510" i="8"/>
  <c r="D1509" i="8"/>
  <c r="F1508" i="8" s="1"/>
  <c r="D1508" i="8"/>
  <c r="D1507" i="8"/>
  <c r="F1506" i="8"/>
  <c r="D1506" i="8"/>
  <c r="G1498" i="8"/>
  <c r="F1498" i="8"/>
  <c r="E1498" i="8"/>
  <c r="G1496" i="8"/>
  <c r="G1566" i="8" s="1"/>
  <c r="G1581" i="8" s="1"/>
  <c r="F1496" i="8"/>
  <c r="F1566" i="8" s="1"/>
  <c r="E1496" i="8"/>
  <c r="E1566" i="8" s="1"/>
  <c r="D1494" i="8"/>
  <c r="D1583" i="8" s="1"/>
  <c r="D1529" i="8" s="1"/>
  <c r="D1493" i="8"/>
  <c r="D1578" i="8" s="1"/>
  <c r="D1521" i="8" s="1"/>
  <c r="G1485" i="8"/>
  <c r="D1485" i="8"/>
  <c r="F1485" i="8" s="1"/>
  <c r="G1484" i="8"/>
  <c r="G1573" i="8" s="1"/>
  <c r="D1484" i="8"/>
  <c r="F1484" i="8" s="1"/>
  <c r="F1573" i="8" s="1"/>
  <c r="D1483" i="8"/>
  <c r="E1483" i="8" s="1"/>
  <c r="F1483" i="8" s="1"/>
  <c r="G1483" i="8" s="1"/>
  <c r="G1482" i="8"/>
  <c r="G1563" i="8" s="1"/>
  <c r="F1482" i="8"/>
  <c r="E1482" i="8"/>
  <c r="E1563" i="8" s="1"/>
  <c r="G1481" i="8"/>
  <c r="F1481" i="8"/>
  <c r="E1481" i="8"/>
  <c r="B1416" i="8"/>
  <c r="D1419" i="8" s="1"/>
  <c r="F1394" i="8"/>
  <c r="F1393" i="8"/>
  <c r="F1392" i="8"/>
  <c r="F1391" i="8"/>
  <c r="D1395" i="8" s="1"/>
  <c r="D1396" i="8" s="1"/>
  <c r="G1358" i="8"/>
  <c r="G1359" i="8" s="1"/>
  <c r="F1358" i="8"/>
  <c r="F1359" i="8" s="1"/>
  <c r="E1358" i="8"/>
  <c r="G1353" i="8"/>
  <c r="G1354" i="8" s="1"/>
  <c r="F1353" i="8"/>
  <c r="E1353" i="8"/>
  <c r="B1351" i="8"/>
  <c r="G1349" i="8"/>
  <c r="G1348" i="8"/>
  <c r="F1348" i="8"/>
  <c r="E1348" i="8"/>
  <c r="G1346" i="8"/>
  <c r="F1346" i="8"/>
  <c r="E1346" i="8"/>
  <c r="D1346" i="8"/>
  <c r="B1346" i="8"/>
  <c r="G1343" i="8"/>
  <c r="F1343" i="8"/>
  <c r="E1343" i="8"/>
  <c r="G1341" i="8"/>
  <c r="F1341" i="8"/>
  <c r="E1341" i="8"/>
  <c r="D1288" i="8" s="1"/>
  <c r="B1341" i="8"/>
  <c r="G1338" i="8"/>
  <c r="K1366" i="8" s="1"/>
  <c r="F1338" i="8"/>
  <c r="E1338" i="8"/>
  <c r="G1336" i="8"/>
  <c r="D1284" i="8" s="1"/>
  <c r="F1336" i="8"/>
  <c r="E1336" i="8"/>
  <c r="B1336" i="8"/>
  <c r="G1333" i="8"/>
  <c r="F1333" i="8"/>
  <c r="E1333" i="8"/>
  <c r="G1328" i="8"/>
  <c r="F1328" i="8"/>
  <c r="E1328" i="8"/>
  <c r="G1326" i="8"/>
  <c r="F1326" i="8"/>
  <c r="D1266" i="8" s="1"/>
  <c r="E1326" i="8"/>
  <c r="D1326" i="8"/>
  <c r="F1324" i="8"/>
  <c r="G1323" i="8"/>
  <c r="F1323" i="8"/>
  <c r="E1323" i="8"/>
  <c r="G1322" i="8"/>
  <c r="F1322" i="8"/>
  <c r="E1322" i="8"/>
  <c r="D1322" i="8"/>
  <c r="D1321" i="8"/>
  <c r="F1316" i="8"/>
  <c r="D1316" i="8"/>
  <c r="F1314" i="8"/>
  <c r="D1314" i="8"/>
  <c r="F1312" i="8"/>
  <c r="D1312" i="8"/>
  <c r="D1311" i="8"/>
  <c r="F1308" i="8"/>
  <c r="D1308" i="8"/>
  <c r="F1306" i="8"/>
  <c r="D1306" i="8"/>
  <c r="F1304" i="8"/>
  <c r="D1304" i="8"/>
  <c r="D1303" i="8"/>
  <c r="F1300" i="8"/>
  <c r="D1300" i="8"/>
  <c r="F1298" i="8"/>
  <c r="D1298" i="8"/>
  <c r="F1296" i="8"/>
  <c r="D1296" i="8"/>
  <c r="D1295" i="8"/>
  <c r="F1292" i="8"/>
  <c r="D1292" i="8"/>
  <c r="F1290" i="8"/>
  <c r="D1290" i="8"/>
  <c r="F1288" i="8"/>
  <c r="F1284" i="8"/>
  <c r="F1282" i="8"/>
  <c r="D1282" i="8"/>
  <c r="F1280" i="8"/>
  <c r="D1280" i="8"/>
  <c r="D1277" i="8"/>
  <c r="F1276" i="8" s="1"/>
  <c r="D1275" i="8"/>
  <c r="F1274" i="8"/>
  <c r="D1273" i="8"/>
  <c r="F1272" i="8" s="1"/>
  <c r="D1269" i="8"/>
  <c r="F1268" i="8"/>
  <c r="D1268" i="8"/>
  <c r="D1267" i="8"/>
  <c r="F1266" i="8"/>
  <c r="D1265" i="8"/>
  <c r="F1264" i="8" s="1"/>
  <c r="D1264" i="8"/>
  <c r="D1263" i="8"/>
  <c r="E1256" i="8"/>
  <c r="G1256" i="8" s="1"/>
  <c r="G1254" i="8"/>
  <c r="G1324" i="8" s="1"/>
  <c r="F1254" i="8"/>
  <c r="E1254" i="8"/>
  <c r="E1324" i="8" s="1"/>
  <c r="E1339" i="8" s="1"/>
  <c r="D1252" i="8"/>
  <c r="D1341" i="8" s="1"/>
  <c r="D1287" i="8" s="1"/>
  <c r="D1251" i="8"/>
  <c r="D1336" i="8" s="1"/>
  <c r="D1279" i="8" s="1"/>
  <c r="F1243" i="8"/>
  <c r="E1243" i="8"/>
  <c r="D1243" i="8"/>
  <c r="G1243" i="8" s="1"/>
  <c r="F1242" i="8"/>
  <c r="F1331" i="8" s="1"/>
  <c r="E1242" i="8"/>
  <c r="E1331" i="8" s="1"/>
  <c r="D1242" i="8"/>
  <c r="D1331" i="8" s="1"/>
  <c r="D1271" i="8" s="1"/>
  <c r="E1241" i="8"/>
  <c r="F1241" i="8" s="1"/>
  <c r="G1241" i="8" s="1"/>
  <c r="D1241" i="8"/>
  <c r="G1240" i="8"/>
  <c r="G1321" i="8" s="1"/>
  <c r="F1240" i="8"/>
  <c r="F1321" i="8" s="1"/>
  <c r="E1240" i="8"/>
  <c r="E1321" i="8" s="1"/>
  <c r="G1239" i="8"/>
  <c r="F1239" i="8"/>
  <c r="E1239" i="8"/>
  <c r="D1177" i="8"/>
  <c r="A1403" i="8" s="1"/>
  <c r="B1174" i="8"/>
  <c r="F1150" i="8"/>
  <c r="F1149" i="8"/>
  <c r="F1148" i="8"/>
  <c r="F1147" i="8"/>
  <c r="D1151" i="8" s="1"/>
  <c r="D1152" i="8" s="1"/>
  <c r="G1114" i="8"/>
  <c r="F1114" i="8"/>
  <c r="E1114" i="8"/>
  <c r="G1109" i="8"/>
  <c r="F1109" i="8"/>
  <c r="F1110" i="8" s="1"/>
  <c r="E1109" i="8"/>
  <c r="B1107" i="8"/>
  <c r="E1105" i="8"/>
  <c r="G1104" i="8"/>
  <c r="F1104" i="8"/>
  <c r="E1104" i="8"/>
  <c r="G1102" i="8"/>
  <c r="D1056" i="8" s="1"/>
  <c r="F1102" i="8"/>
  <c r="E1102" i="8"/>
  <c r="D1102" i="8"/>
  <c r="B1102" i="8"/>
  <c r="G1099" i="8"/>
  <c r="F1099" i="8"/>
  <c r="E1099" i="8"/>
  <c r="E1100" i="8" s="1"/>
  <c r="G1097" i="8"/>
  <c r="F1097" i="8"/>
  <c r="E1097" i="8"/>
  <c r="D1097" i="8"/>
  <c r="D1043" i="8" s="1"/>
  <c r="B1097" i="8"/>
  <c r="G1094" i="8"/>
  <c r="K1122" i="8" s="1"/>
  <c r="F1094" i="8"/>
  <c r="I1122" i="8" s="1"/>
  <c r="E1094" i="8"/>
  <c r="G1092" i="8"/>
  <c r="F1092" i="8"/>
  <c r="D1038" i="8" s="1"/>
  <c r="E1092" i="8"/>
  <c r="D1092" i="8"/>
  <c r="B1092" i="8"/>
  <c r="F1090" i="8"/>
  <c r="G1089" i="8"/>
  <c r="F1089" i="8"/>
  <c r="E1089" i="8"/>
  <c r="D1087" i="8"/>
  <c r="D1027" i="8" s="1"/>
  <c r="G1084" i="8"/>
  <c r="F1084" i="8"/>
  <c r="E1084" i="8"/>
  <c r="G1082" i="8"/>
  <c r="F1082" i="8"/>
  <c r="E1082" i="8"/>
  <c r="D1020" i="8" s="1"/>
  <c r="D1082" i="8"/>
  <c r="E1080" i="8"/>
  <c r="G1079" i="8"/>
  <c r="F1079" i="8"/>
  <c r="E1079" i="8"/>
  <c r="G1078" i="8"/>
  <c r="F1078" i="8"/>
  <c r="E1078" i="8"/>
  <c r="D1078" i="8"/>
  <c r="G1077" i="8"/>
  <c r="F1077" i="8"/>
  <c r="E1077" i="8"/>
  <c r="D1077" i="8"/>
  <c r="F1072" i="8"/>
  <c r="D1072" i="8"/>
  <c r="F1070" i="8"/>
  <c r="D1070" i="8"/>
  <c r="F1068" i="8"/>
  <c r="D1068" i="8"/>
  <c r="D1067" i="8"/>
  <c r="F1064" i="8"/>
  <c r="D1064" i="8"/>
  <c r="F1062" i="8"/>
  <c r="D1062" i="8"/>
  <c r="F1060" i="8"/>
  <c r="D1060" i="8"/>
  <c r="D1059" i="8"/>
  <c r="F1056" i="8"/>
  <c r="F1054" i="8"/>
  <c r="D1054" i="8"/>
  <c r="F1052" i="8"/>
  <c r="D1052" i="8"/>
  <c r="D1051" i="8"/>
  <c r="F1048" i="8"/>
  <c r="D1048" i="8"/>
  <c r="F1046" i="8"/>
  <c r="D1046" i="8"/>
  <c r="F1044" i="8"/>
  <c r="D1044" i="8"/>
  <c r="F1040" i="8"/>
  <c r="D1040" i="8"/>
  <c r="F1038" i="8"/>
  <c r="F1036" i="8"/>
  <c r="D1036" i="8"/>
  <c r="D1035" i="8"/>
  <c r="D1033" i="8"/>
  <c r="F1032" i="8"/>
  <c r="D1031" i="8"/>
  <c r="F1030" i="8"/>
  <c r="D1029" i="8"/>
  <c r="F1028" i="8"/>
  <c r="D1025" i="8"/>
  <c r="F1024" i="8" s="1"/>
  <c r="D1024" i="8"/>
  <c r="D1023" i="8"/>
  <c r="F1022" i="8"/>
  <c r="D1022" i="8"/>
  <c r="D1021" i="8"/>
  <c r="F1020" i="8" s="1"/>
  <c r="D1019" i="8"/>
  <c r="G1012" i="8"/>
  <c r="E1012" i="8"/>
  <c r="F1012" i="8" s="1"/>
  <c r="G1010" i="8"/>
  <c r="G1080" i="8" s="1"/>
  <c r="F1010" i="8"/>
  <c r="F1080" i="8" s="1"/>
  <c r="F1115" i="8" s="1"/>
  <c r="E1010" i="8"/>
  <c r="D1008" i="8"/>
  <c r="G999" i="8"/>
  <c r="E999" i="8"/>
  <c r="D999" i="8"/>
  <c r="F999" i="8" s="1"/>
  <c r="G998" i="8"/>
  <c r="G1087" i="8" s="1"/>
  <c r="E998" i="8"/>
  <c r="E1087" i="8" s="1"/>
  <c r="D998" i="8"/>
  <c r="F998" i="8" s="1"/>
  <c r="F1087" i="8" s="1"/>
  <c r="E997" i="8"/>
  <c r="F997" i="8" s="1"/>
  <c r="G997" i="8" s="1"/>
  <c r="D997" i="8"/>
  <c r="D933" i="8"/>
  <c r="A1159" i="8" s="1"/>
  <c r="B930" i="8"/>
  <c r="A919" i="8"/>
  <c r="F910" i="8"/>
  <c r="F909" i="8"/>
  <c r="F908" i="8"/>
  <c r="F907" i="8"/>
  <c r="D911" i="8" s="1"/>
  <c r="D912" i="8" s="1"/>
  <c r="G874" i="8"/>
  <c r="F874" i="8"/>
  <c r="E874" i="8"/>
  <c r="G869" i="8"/>
  <c r="F869" i="8"/>
  <c r="F870" i="8" s="1"/>
  <c r="E869" i="8"/>
  <c r="B867" i="8"/>
  <c r="E865" i="8"/>
  <c r="G864" i="8"/>
  <c r="F864" i="8"/>
  <c r="E864" i="8"/>
  <c r="G862" i="8"/>
  <c r="D816" i="8" s="1"/>
  <c r="F862" i="8"/>
  <c r="E862" i="8"/>
  <c r="D862" i="8"/>
  <c r="B862" i="8"/>
  <c r="F860" i="8"/>
  <c r="G859" i="8"/>
  <c r="F859" i="8"/>
  <c r="E859" i="8"/>
  <c r="E860" i="8" s="1"/>
  <c r="G857" i="8"/>
  <c r="F857" i="8"/>
  <c r="E857" i="8"/>
  <c r="D857" i="8"/>
  <c r="D803" i="8" s="1"/>
  <c r="B857" i="8"/>
  <c r="G854" i="8"/>
  <c r="K882" i="8" s="1"/>
  <c r="F854" i="8"/>
  <c r="I882" i="8" s="1"/>
  <c r="E854" i="8"/>
  <c r="B852" i="8"/>
  <c r="F850" i="8"/>
  <c r="G849" i="8"/>
  <c r="F849" i="8"/>
  <c r="E849" i="8"/>
  <c r="D847" i="8"/>
  <c r="D787" i="8" s="1"/>
  <c r="G844" i="8"/>
  <c r="F844" i="8"/>
  <c r="E844" i="8"/>
  <c r="G842" i="8"/>
  <c r="F842" i="8"/>
  <c r="E842" i="8"/>
  <c r="D780" i="8" s="1"/>
  <c r="D842" i="8"/>
  <c r="E840" i="8"/>
  <c r="G839" i="8"/>
  <c r="F839" i="8"/>
  <c r="E839" i="8"/>
  <c r="G838" i="8"/>
  <c r="F838" i="8"/>
  <c r="E838" i="8"/>
  <c r="D838" i="8"/>
  <c r="G837" i="8"/>
  <c r="F837" i="8"/>
  <c r="E837" i="8"/>
  <c r="D837" i="8"/>
  <c r="F832" i="8"/>
  <c r="D832" i="8"/>
  <c r="F830" i="8"/>
  <c r="D830" i="8"/>
  <c r="F828" i="8"/>
  <c r="D828" i="8"/>
  <c r="D827" i="8"/>
  <c r="F824" i="8"/>
  <c r="D824" i="8"/>
  <c r="F822" i="8"/>
  <c r="D822" i="8"/>
  <c r="F820" i="8"/>
  <c r="D820" i="8"/>
  <c r="D819" i="8"/>
  <c r="F816" i="8"/>
  <c r="F814" i="8"/>
  <c r="D814" i="8"/>
  <c r="F812" i="8"/>
  <c r="D812" i="8"/>
  <c r="D811" i="8"/>
  <c r="F808" i="8"/>
  <c r="D808" i="8"/>
  <c r="F806" i="8"/>
  <c r="D806" i="8"/>
  <c r="F804" i="8"/>
  <c r="D804" i="8"/>
  <c r="F800" i="8"/>
  <c r="D800" i="8"/>
  <c r="F798" i="8"/>
  <c r="D798" i="8"/>
  <c r="F796" i="8"/>
  <c r="D796" i="8"/>
  <c r="D795" i="8"/>
  <c r="D793" i="8"/>
  <c r="F792" i="8"/>
  <c r="D791" i="8"/>
  <c r="F790" i="8"/>
  <c r="D789" i="8"/>
  <c r="F788" i="8"/>
  <c r="D785" i="8"/>
  <c r="F784" i="8" s="1"/>
  <c r="D784" i="8"/>
  <c r="D783" i="8"/>
  <c r="F782" i="8"/>
  <c r="D782" i="8"/>
  <c r="D781" i="8"/>
  <c r="F780" i="8" s="1"/>
  <c r="D779" i="8"/>
  <c r="G772" i="8"/>
  <c r="E772" i="8"/>
  <c r="F772" i="8" s="1"/>
  <c r="G770" i="8"/>
  <c r="G840" i="8" s="1"/>
  <c r="G870" i="8" s="1"/>
  <c r="F770" i="8"/>
  <c r="F840" i="8" s="1"/>
  <c r="E770" i="8"/>
  <c r="D768" i="8"/>
  <c r="G759" i="8"/>
  <c r="E759" i="8"/>
  <c r="D759" i="8"/>
  <c r="F759" i="8" s="1"/>
  <c r="G758" i="8"/>
  <c r="G847" i="8" s="1"/>
  <c r="E758" i="8"/>
  <c r="E847" i="8" s="1"/>
  <c r="D758" i="8"/>
  <c r="F758" i="8" s="1"/>
  <c r="F847" i="8" s="1"/>
  <c r="E757" i="8"/>
  <c r="F757" i="8" s="1"/>
  <c r="G757" i="8" s="1"/>
  <c r="D757" i="8"/>
  <c r="D693" i="8"/>
  <c r="B690" i="8"/>
  <c r="F674" i="8"/>
  <c r="F673" i="8"/>
  <c r="F672" i="8"/>
  <c r="F671" i="8"/>
  <c r="D675" i="8" s="1"/>
  <c r="D676" i="8" s="1"/>
  <c r="G638" i="8"/>
  <c r="G639" i="8" s="1"/>
  <c r="F638" i="8"/>
  <c r="E638" i="8"/>
  <c r="G636" i="8"/>
  <c r="C636" i="8"/>
  <c r="B636" i="8"/>
  <c r="E634" i="8"/>
  <c r="G633" i="8"/>
  <c r="F633" i="8"/>
  <c r="E633" i="8"/>
  <c r="G631" i="8"/>
  <c r="D596" i="8" s="1"/>
  <c r="F631" i="8"/>
  <c r="C631" i="8"/>
  <c r="B631" i="8"/>
  <c r="G628" i="8"/>
  <c r="G629" i="8" s="1"/>
  <c r="F628" i="8"/>
  <c r="E628" i="8"/>
  <c r="E629" i="8" s="1"/>
  <c r="G626" i="8"/>
  <c r="F626" i="8"/>
  <c r="D578" i="8" s="1"/>
  <c r="E626" i="8"/>
  <c r="D626" i="8"/>
  <c r="B626" i="8"/>
  <c r="G623" i="8"/>
  <c r="G624" i="8" s="1"/>
  <c r="F623" i="8"/>
  <c r="E623" i="8"/>
  <c r="E624" i="8" s="1"/>
  <c r="G621" i="8"/>
  <c r="F621" i="8"/>
  <c r="E621" i="8"/>
  <c r="B621" i="8"/>
  <c r="G618" i="8"/>
  <c r="K646" i="8" s="1"/>
  <c r="F618" i="8"/>
  <c r="I646" i="8" s="1"/>
  <c r="E618" i="8"/>
  <c r="B616" i="8"/>
  <c r="G613" i="8"/>
  <c r="F613" i="8"/>
  <c r="E613" i="8"/>
  <c r="G608" i="8"/>
  <c r="F608" i="8"/>
  <c r="E608" i="8"/>
  <c r="G606" i="8"/>
  <c r="F606" i="8"/>
  <c r="E606" i="8"/>
  <c r="D544" i="8" s="1"/>
  <c r="D606" i="8"/>
  <c r="E604" i="8"/>
  <c r="G603" i="8"/>
  <c r="F603" i="8"/>
  <c r="E603" i="8"/>
  <c r="G602" i="8"/>
  <c r="F602" i="8"/>
  <c r="E602" i="8"/>
  <c r="D602" i="8"/>
  <c r="G601" i="8"/>
  <c r="D601" i="8"/>
  <c r="F596" i="8"/>
  <c r="F594" i="8"/>
  <c r="D594" i="8"/>
  <c r="F592" i="8"/>
  <c r="F588" i="8"/>
  <c r="D588" i="8"/>
  <c r="F586" i="8"/>
  <c r="D586" i="8"/>
  <c r="F584" i="8"/>
  <c r="D584" i="8"/>
  <c r="D583" i="8"/>
  <c r="F580" i="8"/>
  <c r="D580" i="8"/>
  <c r="F578" i="8"/>
  <c r="F576" i="8"/>
  <c r="D576" i="8"/>
  <c r="D575" i="8"/>
  <c r="F572" i="8"/>
  <c r="D572" i="8"/>
  <c r="F570" i="8"/>
  <c r="D570" i="8"/>
  <c r="F568" i="8"/>
  <c r="D568" i="8"/>
  <c r="F564" i="8"/>
  <c r="D564" i="8"/>
  <c r="F562" i="8"/>
  <c r="D562" i="8"/>
  <c r="F560" i="8"/>
  <c r="D560" i="8"/>
  <c r="D559" i="8"/>
  <c r="D557" i="8"/>
  <c r="F556" i="8"/>
  <c r="D555" i="8"/>
  <c r="F554" i="8"/>
  <c r="D553" i="8"/>
  <c r="F552" i="8"/>
  <c r="D549" i="8"/>
  <c r="F548" i="8" s="1"/>
  <c r="D548" i="8"/>
  <c r="D547" i="8"/>
  <c r="F546" i="8"/>
  <c r="D546" i="8"/>
  <c r="D545" i="8"/>
  <c r="F544" i="8" s="1"/>
  <c r="D543" i="8"/>
  <c r="G536" i="8"/>
  <c r="E536" i="8"/>
  <c r="F536" i="8" s="1"/>
  <c r="G534" i="8"/>
  <c r="G604" i="8" s="1"/>
  <c r="F534" i="8"/>
  <c r="F604" i="8" s="1"/>
  <c r="E534" i="8"/>
  <c r="D532" i="8"/>
  <c r="D621" i="8" s="1"/>
  <c r="D567" i="8" s="1"/>
  <c r="D523" i="8"/>
  <c r="E523" i="8" s="1"/>
  <c r="E636" i="8" s="1"/>
  <c r="D522" i="8"/>
  <c r="E522" i="8" s="1"/>
  <c r="E611" i="8" s="1"/>
  <c r="E521" i="8"/>
  <c r="E631" i="8" s="1"/>
  <c r="D592" i="8" s="1"/>
  <c r="D521" i="8"/>
  <c r="D631" i="8" s="1"/>
  <c r="D591" i="8" s="1"/>
  <c r="G520" i="8"/>
  <c r="F520" i="8"/>
  <c r="F601" i="8" s="1"/>
  <c r="E520" i="8"/>
  <c r="E601" i="8" s="1"/>
  <c r="G519" i="8"/>
  <c r="F519" i="8"/>
  <c r="E519" i="8"/>
  <c r="D457" i="8"/>
  <c r="A683" i="8" s="1"/>
  <c r="B454" i="8"/>
  <c r="F434" i="8"/>
  <c r="F433" i="8"/>
  <c r="F432" i="8"/>
  <c r="F431" i="8"/>
  <c r="D435" i="8" s="1"/>
  <c r="D436" i="8" s="1"/>
  <c r="G398" i="8"/>
  <c r="G399" i="8" s="1"/>
  <c r="F398" i="8"/>
  <c r="E398" i="8"/>
  <c r="G393" i="8"/>
  <c r="G394" i="8" s="1"/>
  <c r="F393" i="8"/>
  <c r="E393" i="8"/>
  <c r="B391" i="8"/>
  <c r="G389" i="8"/>
  <c r="G388" i="8"/>
  <c r="F388" i="8"/>
  <c r="E388" i="8"/>
  <c r="E389" i="8" s="1"/>
  <c r="G386" i="8"/>
  <c r="F386" i="8"/>
  <c r="E386" i="8"/>
  <c r="D336" i="8" s="1"/>
  <c r="D386" i="8"/>
  <c r="B386" i="8"/>
  <c r="G383" i="8"/>
  <c r="G384" i="8" s="1"/>
  <c r="F383" i="8"/>
  <c r="E383" i="8"/>
  <c r="G381" i="8"/>
  <c r="D332" i="8" s="1"/>
  <c r="F381" i="8"/>
  <c r="E381" i="8"/>
  <c r="B381" i="8"/>
  <c r="G379" i="8"/>
  <c r="G378" i="8"/>
  <c r="K406" i="8" s="1"/>
  <c r="F378" i="8"/>
  <c r="I406" i="8" s="1"/>
  <c r="E378" i="8"/>
  <c r="B376" i="8"/>
  <c r="G373" i="8"/>
  <c r="F373" i="8"/>
  <c r="E373" i="8"/>
  <c r="G371" i="8"/>
  <c r="D371" i="8"/>
  <c r="G368" i="8"/>
  <c r="F368" i="8"/>
  <c r="E368" i="8"/>
  <c r="G366" i="8"/>
  <c r="F366" i="8"/>
  <c r="E366" i="8"/>
  <c r="D366" i="8"/>
  <c r="D303" i="8" s="1"/>
  <c r="G364" i="8"/>
  <c r="G374" i="8" s="1"/>
  <c r="G363" i="8"/>
  <c r="F363" i="8"/>
  <c r="E363" i="8"/>
  <c r="G362" i="8"/>
  <c r="F362" i="8"/>
  <c r="E362" i="8"/>
  <c r="D362" i="8"/>
  <c r="G361" i="8"/>
  <c r="F361" i="8"/>
  <c r="E361" i="8"/>
  <c r="D361" i="8"/>
  <c r="F356" i="8"/>
  <c r="D356" i="8"/>
  <c r="F354" i="8"/>
  <c r="D354" i="8"/>
  <c r="F352" i="8"/>
  <c r="D352" i="8"/>
  <c r="D351" i="8"/>
  <c r="F348" i="8"/>
  <c r="D348" i="8"/>
  <c r="F346" i="8"/>
  <c r="D346" i="8"/>
  <c r="F344" i="8"/>
  <c r="D344" i="8"/>
  <c r="D343" i="8"/>
  <c r="F340" i="8"/>
  <c r="D340" i="8"/>
  <c r="F338" i="8"/>
  <c r="D338" i="8"/>
  <c r="F336" i="8"/>
  <c r="D335" i="8"/>
  <c r="F332" i="8"/>
  <c r="F330" i="8"/>
  <c r="D330" i="8"/>
  <c r="F328" i="8"/>
  <c r="D328" i="8"/>
  <c r="F324" i="8"/>
  <c r="D324" i="8"/>
  <c r="F322" i="8"/>
  <c r="D322" i="8"/>
  <c r="F320" i="8"/>
  <c r="D320" i="8"/>
  <c r="D319" i="8"/>
  <c r="D317" i="8"/>
  <c r="F316" i="8"/>
  <c r="D315" i="8"/>
  <c r="F314" i="8" s="1"/>
  <c r="D313" i="8"/>
  <c r="F312" i="8"/>
  <c r="D311" i="8"/>
  <c r="D309" i="8"/>
  <c r="F308" i="8" s="1"/>
  <c r="D308" i="8"/>
  <c r="D307" i="8"/>
  <c r="F306" i="8" s="1"/>
  <c r="D306" i="8"/>
  <c r="D305" i="8"/>
  <c r="F304" i="8"/>
  <c r="D304" i="8"/>
  <c r="F296" i="8"/>
  <c r="E296" i="8"/>
  <c r="G296" i="8" s="1"/>
  <c r="G294" i="8"/>
  <c r="F294" i="8"/>
  <c r="F364" i="8" s="1"/>
  <c r="E294" i="8"/>
  <c r="E364" i="8" s="1"/>
  <c r="D292" i="8"/>
  <c r="D381" i="8" s="1"/>
  <c r="D327" i="8" s="1"/>
  <c r="G283" i="8"/>
  <c r="F283" i="8"/>
  <c r="E283" i="8"/>
  <c r="D283" i="8"/>
  <c r="G282" i="8"/>
  <c r="F282" i="8"/>
  <c r="F371" i="8" s="1"/>
  <c r="E282" i="8"/>
  <c r="E371" i="8" s="1"/>
  <c r="D282" i="8"/>
  <c r="F281" i="8"/>
  <c r="G281" i="8" s="1"/>
  <c r="E281" i="8"/>
  <c r="D281" i="8"/>
  <c r="B213" i="8"/>
  <c r="D216" i="8" s="1"/>
  <c r="A443" i="8" s="1"/>
  <c r="A204" i="8"/>
  <c r="F195" i="8"/>
  <c r="F194" i="8"/>
  <c r="F193" i="8"/>
  <c r="F192" i="8"/>
  <c r="D196" i="8" s="1"/>
  <c r="D197" i="8" s="1"/>
  <c r="E173" i="8"/>
  <c r="F204" i="8" s="1"/>
  <c r="G204" i="8" s="1"/>
  <c r="D159" i="8"/>
  <c r="B159" i="8"/>
  <c r="G155" i="8"/>
  <c r="F155" i="8"/>
  <c r="E155" i="8"/>
  <c r="D155" i="8"/>
  <c r="D108" i="8" s="1"/>
  <c r="C155" i="8"/>
  <c r="B155" i="8"/>
  <c r="G151" i="8"/>
  <c r="F151" i="8"/>
  <c r="E151" i="8"/>
  <c r="D101" i="8" s="1"/>
  <c r="D151" i="8"/>
  <c r="D100" i="8" s="1"/>
  <c r="C151" i="8"/>
  <c r="B151" i="8"/>
  <c r="D97" i="8"/>
  <c r="D93" i="8"/>
  <c r="D92" i="8"/>
  <c r="G143" i="8"/>
  <c r="F143" i="8"/>
  <c r="E143" i="8"/>
  <c r="D143" i="8"/>
  <c r="D84" i="8" s="1"/>
  <c r="G139" i="8"/>
  <c r="F139" i="8"/>
  <c r="E139" i="8"/>
  <c r="D139" i="8"/>
  <c r="G136" i="8"/>
  <c r="F136" i="8"/>
  <c r="E136" i="8"/>
  <c r="D135" i="8"/>
  <c r="G134" i="8"/>
  <c r="F134" i="8"/>
  <c r="E134" i="8"/>
  <c r="D134" i="8"/>
  <c r="F129" i="8"/>
  <c r="D129" i="8"/>
  <c r="F127" i="8"/>
  <c r="D127" i="8"/>
  <c r="F125" i="8"/>
  <c r="D125" i="8"/>
  <c r="D124" i="8"/>
  <c r="F121" i="8"/>
  <c r="D121" i="8"/>
  <c r="F119" i="8"/>
  <c r="D119" i="8"/>
  <c r="F117" i="8"/>
  <c r="D117" i="8"/>
  <c r="D116" i="8"/>
  <c r="F113" i="8"/>
  <c r="D113" i="8"/>
  <c r="F111" i="8"/>
  <c r="D111" i="8"/>
  <c r="F109" i="8"/>
  <c r="D109" i="8"/>
  <c r="F105" i="8"/>
  <c r="D105" i="8"/>
  <c r="F103" i="8"/>
  <c r="D103" i="8"/>
  <c r="F101" i="8"/>
  <c r="F97" i="8"/>
  <c r="F95" i="8"/>
  <c r="D95" i="8"/>
  <c r="F93" i="8"/>
  <c r="D90" i="8"/>
  <c r="F89" i="8" s="1"/>
  <c r="D88" i="8"/>
  <c r="F87" i="8"/>
  <c r="D86" i="8"/>
  <c r="F85" i="8" s="1"/>
  <c r="D82" i="8"/>
  <c r="F81" i="8"/>
  <c r="D81" i="8"/>
  <c r="D80" i="8"/>
  <c r="F79" i="8"/>
  <c r="D79" i="8"/>
  <c r="D78" i="8"/>
  <c r="F77" i="8" s="1"/>
  <c r="D77" i="8"/>
  <c r="D76" i="8"/>
  <c r="E69" i="8"/>
  <c r="G69" i="8" s="1"/>
  <c r="G67" i="8"/>
  <c r="G137" i="8" s="1"/>
  <c r="F67" i="8"/>
  <c r="F137" i="8" s="1"/>
  <c r="F141" i="8" s="1"/>
  <c r="E67" i="8"/>
  <c r="E137" i="8" s="1"/>
  <c r="G159" i="8"/>
  <c r="K61" i="8"/>
  <c r="E56" i="8"/>
  <c r="E135" i="8" s="1"/>
  <c r="F52" i="8"/>
  <c r="G52" i="8" s="1"/>
  <c r="F47" i="8"/>
  <c r="G47" i="8" s="1"/>
  <c r="E67" i="2"/>
  <c r="F56" i="8" l="1"/>
  <c r="G56" i="8" s="1"/>
  <c r="G135" i="8" s="1"/>
  <c r="E161" i="8"/>
  <c r="E149" i="8"/>
  <c r="E153" i="8"/>
  <c r="E157" i="8"/>
  <c r="E145" i="8"/>
  <c r="E369" i="8"/>
  <c r="E370" i="8" s="1"/>
  <c r="E375" i="8" s="1"/>
  <c r="E380" i="8" s="1"/>
  <c r="E385" i="8" s="1"/>
  <c r="E390" i="8" s="1"/>
  <c r="E395" i="8" s="1"/>
  <c r="E400" i="8" s="1"/>
  <c r="E394" i="8"/>
  <c r="E379" i="8"/>
  <c r="E399" i="8"/>
  <c r="E384" i="8"/>
  <c r="E374" i="8"/>
  <c r="F389" i="8"/>
  <c r="F399" i="8"/>
  <c r="G157" i="8"/>
  <c r="G153" i="8"/>
  <c r="G149" i="8"/>
  <c r="G145" i="8"/>
  <c r="G161" i="8"/>
  <c r="G141" i="8"/>
  <c r="G142" i="8" s="1"/>
  <c r="F379" i="8"/>
  <c r="F370" i="8"/>
  <c r="F369" i="8"/>
  <c r="F394" i="8"/>
  <c r="F401" i="8" s="1"/>
  <c r="F384" i="8"/>
  <c r="F374" i="8"/>
  <c r="G404" i="8"/>
  <c r="G1095" i="8"/>
  <c r="G1105" i="8"/>
  <c r="G1090" i="8"/>
  <c r="F2309" i="8"/>
  <c r="F2331" i="8" s="1"/>
  <c r="F2319" i="8"/>
  <c r="F2314" i="8"/>
  <c r="F2329" i="8"/>
  <c r="F2299" i="8"/>
  <c r="F2300" i="8" s="1"/>
  <c r="F2305" i="8" s="1"/>
  <c r="F2310" i="8" s="1"/>
  <c r="F2315" i="8" s="1"/>
  <c r="F2320" i="8" s="1"/>
  <c r="F2325" i="8" s="1"/>
  <c r="F2330" i="8" s="1"/>
  <c r="F145" i="8"/>
  <c r="F149" i="8"/>
  <c r="F153" i="8"/>
  <c r="F157" i="8"/>
  <c r="G369" i="8"/>
  <c r="G370" i="8" s="1"/>
  <c r="G375" i="8" s="1"/>
  <c r="G380" i="8" s="1"/>
  <c r="G385" i="8" s="1"/>
  <c r="G390" i="8" s="1"/>
  <c r="G395" i="8" s="1"/>
  <c r="G400" i="8" s="1"/>
  <c r="G401" i="8"/>
  <c r="F523" i="8"/>
  <c r="F636" i="8" s="1"/>
  <c r="F609" i="8"/>
  <c r="F629" i="8"/>
  <c r="F619" i="8"/>
  <c r="F610" i="8"/>
  <c r="F639" i="8"/>
  <c r="J646" i="8"/>
  <c r="G875" i="8"/>
  <c r="G1115" i="8"/>
  <c r="F1334" i="8"/>
  <c r="F1329" i="8"/>
  <c r="F1330" i="8" s="1"/>
  <c r="F1335" i="8" s="1"/>
  <c r="F1340" i="8" s="1"/>
  <c r="F1345" i="8" s="1"/>
  <c r="F1350" i="8" s="1"/>
  <c r="F1355" i="8" s="1"/>
  <c r="F1360" i="8" s="1"/>
  <c r="F1354" i="8"/>
  <c r="F1339" i="8"/>
  <c r="E1330" i="8"/>
  <c r="E1349" i="8"/>
  <c r="E1354" i="8"/>
  <c r="E1571" i="8"/>
  <c r="E1572" i="8" s="1"/>
  <c r="E1577" i="8" s="1"/>
  <c r="E1582" i="8" s="1"/>
  <c r="E1587" i="8" s="1"/>
  <c r="E1592" i="8" s="1"/>
  <c r="E1597" i="8" s="1"/>
  <c r="E1602" i="8" s="1"/>
  <c r="E1581" i="8"/>
  <c r="E1576" i="8"/>
  <c r="G1596" i="8"/>
  <c r="G1609" i="8" s="1"/>
  <c r="E1813" i="8"/>
  <c r="E1838" i="8"/>
  <c r="E1823" i="8"/>
  <c r="E1833" i="8"/>
  <c r="E1818" i="8"/>
  <c r="E1814" i="8"/>
  <c r="E1828" i="8"/>
  <c r="E1845" i="8" s="1"/>
  <c r="F69" i="8"/>
  <c r="F135" i="8"/>
  <c r="E141" i="8"/>
  <c r="F142" i="8"/>
  <c r="J406" i="8"/>
  <c r="G407" i="8"/>
  <c r="F522" i="8"/>
  <c r="F611" i="8" s="1"/>
  <c r="G619" i="8"/>
  <c r="G634" i="8"/>
  <c r="G614" i="8"/>
  <c r="G641" i="8" s="1"/>
  <c r="E614" i="8"/>
  <c r="E609" i="8"/>
  <c r="E610" i="8" s="1"/>
  <c r="E615" i="8" s="1"/>
  <c r="E620" i="8" s="1"/>
  <c r="E625" i="8" s="1"/>
  <c r="E630" i="8" s="1"/>
  <c r="E635" i="8" s="1"/>
  <c r="E640" i="8" s="1"/>
  <c r="E619" i="8"/>
  <c r="G609" i="8"/>
  <c r="G610" i="8" s="1"/>
  <c r="G615" i="8" s="1"/>
  <c r="G620" i="8" s="1"/>
  <c r="G625" i="8" s="1"/>
  <c r="G630" i="8" s="1"/>
  <c r="G635" i="8" s="1"/>
  <c r="G640" i="8" s="1"/>
  <c r="F624" i="8"/>
  <c r="F641" i="8" s="1"/>
  <c r="F634" i="8"/>
  <c r="E639" i="8"/>
  <c r="F845" i="8"/>
  <c r="F846" i="8" s="1"/>
  <c r="F851" i="8" s="1"/>
  <c r="F856" i="8" s="1"/>
  <c r="F861" i="8" s="1"/>
  <c r="F866" i="8" s="1"/>
  <c r="F871" i="8" s="1"/>
  <c r="F876" i="8" s="1"/>
  <c r="F855" i="8"/>
  <c r="F865" i="8"/>
  <c r="F875" i="8"/>
  <c r="J882" i="8"/>
  <c r="F1105" i="8"/>
  <c r="G1110" i="8"/>
  <c r="J1122" i="8"/>
  <c r="G1329" i="8"/>
  <c r="G1339" i="8"/>
  <c r="G1330" i="8"/>
  <c r="G1335" i="8" s="1"/>
  <c r="G1340" i="8" s="1"/>
  <c r="G1345" i="8" s="1"/>
  <c r="G1350" i="8" s="1"/>
  <c r="G1355" i="8" s="1"/>
  <c r="G1360" i="8" s="1"/>
  <c r="G1334" i="8"/>
  <c r="F1349" i="8"/>
  <c r="I1366" i="8"/>
  <c r="F1581" i="8"/>
  <c r="F1572" i="8"/>
  <c r="F1577" i="8" s="1"/>
  <c r="F1582" i="8" s="1"/>
  <c r="F1587" i="8" s="1"/>
  <c r="F1591" i="8"/>
  <c r="F1603" i="8" s="1"/>
  <c r="F1576" i="8"/>
  <c r="E1586" i="8"/>
  <c r="G1591" i="8"/>
  <c r="G1606" i="8" s="1"/>
  <c r="E1596" i="8"/>
  <c r="E1601" i="8"/>
  <c r="F1823" i="8"/>
  <c r="F1814" i="8"/>
  <c r="F1845" i="8"/>
  <c r="F1813" i="8"/>
  <c r="F1833" i="8"/>
  <c r="F1818" i="8"/>
  <c r="E2057" i="8"/>
  <c r="E2058" i="8" s="1"/>
  <c r="E2063" i="8" s="1"/>
  <c r="E2068" i="8" s="1"/>
  <c r="E2073" i="8" s="1"/>
  <c r="E2078" i="8" s="1"/>
  <c r="E2083" i="8" s="1"/>
  <c r="E2088" i="8" s="1"/>
  <c r="E2087" i="8"/>
  <c r="E2067" i="8"/>
  <c r="E2062" i="8"/>
  <c r="E2082" i="8"/>
  <c r="I2094" i="8"/>
  <c r="E2688" i="8"/>
  <c r="G2688" i="8"/>
  <c r="F2688" i="8"/>
  <c r="F161" i="8"/>
  <c r="D636" i="8"/>
  <c r="E1334" i="8"/>
  <c r="E1364" i="8" s="1"/>
  <c r="E1359" i="8"/>
  <c r="E1329" i="8"/>
  <c r="E1344" i="8"/>
  <c r="E1367" i="8" s="1"/>
  <c r="G2809" i="8"/>
  <c r="G2812" i="8"/>
  <c r="G522" i="8"/>
  <c r="G611" i="8" s="1"/>
  <c r="D611" i="8"/>
  <c r="D551" i="8" s="1"/>
  <c r="F614" i="8"/>
  <c r="G855" i="8"/>
  <c r="G865" i="8"/>
  <c r="G850" i="8"/>
  <c r="E850" i="8"/>
  <c r="E870" i="8"/>
  <c r="E845" i="8"/>
  <c r="E846" i="8" s="1"/>
  <c r="E851" i="8" s="1"/>
  <c r="E856" i="8" s="1"/>
  <c r="E861" i="8" s="1"/>
  <c r="E866" i="8" s="1"/>
  <c r="E871" i="8" s="1"/>
  <c r="E876" i="8" s="1"/>
  <c r="E855" i="8"/>
  <c r="G845" i="8"/>
  <c r="G846" i="8" s="1"/>
  <c r="G851" i="8" s="1"/>
  <c r="G856" i="8" s="1"/>
  <c r="G861" i="8" s="1"/>
  <c r="G866" i="8" s="1"/>
  <c r="G871" i="8" s="1"/>
  <c r="G876" i="8" s="1"/>
  <c r="E875" i="8"/>
  <c r="F1085" i="8"/>
  <c r="F1086" i="8" s="1"/>
  <c r="F1091" i="8" s="1"/>
  <c r="F1096" i="8" s="1"/>
  <c r="F1101" i="8" s="1"/>
  <c r="F1106" i="8" s="1"/>
  <c r="F1111" i="8" s="1"/>
  <c r="F1116" i="8" s="1"/>
  <c r="F1095" i="8"/>
  <c r="E1090" i="8"/>
  <c r="E1110" i="8"/>
  <c r="E1085" i="8"/>
  <c r="E1086" i="8" s="1"/>
  <c r="E1091" i="8" s="1"/>
  <c r="E1096" i="8" s="1"/>
  <c r="E1101" i="8" s="1"/>
  <c r="E1106" i="8" s="1"/>
  <c r="E1111" i="8" s="1"/>
  <c r="E1116" i="8" s="1"/>
  <c r="E1095" i="8"/>
  <c r="G1085" i="8"/>
  <c r="G1086" i="8" s="1"/>
  <c r="G1091" i="8" s="1"/>
  <c r="G1096" i="8" s="1"/>
  <c r="G1101" i="8" s="1"/>
  <c r="G1106" i="8" s="1"/>
  <c r="G1111" i="8" s="1"/>
  <c r="G1116" i="8" s="1"/>
  <c r="F1100" i="8"/>
  <c r="E1115" i="8"/>
  <c r="G1603" i="8"/>
  <c r="G1576" i="8"/>
  <c r="G1601" i="8"/>
  <c r="G1571" i="8"/>
  <c r="G1572" i="8" s="1"/>
  <c r="G1577" i="8" s="1"/>
  <c r="G1582" i="8" s="1"/>
  <c r="G1587" i="8" s="1"/>
  <c r="G1592" i="8" s="1"/>
  <c r="E1591" i="8"/>
  <c r="G1833" i="8"/>
  <c r="G1843" i="8"/>
  <c r="G1818" i="8"/>
  <c r="G1823" i="8"/>
  <c r="G1813" i="8"/>
  <c r="G1814" i="8" s="1"/>
  <c r="G1819" i="8" s="1"/>
  <c r="G1824" i="8" s="1"/>
  <c r="G1829" i="8" s="1"/>
  <c r="G1834" i="8" s="1"/>
  <c r="G1839" i="8" s="1"/>
  <c r="G1844" i="8" s="1"/>
  <c r="K1850" i="8"/>
  <c r="J1850" i="8"/>
  <c r="F2304" i="8"/>
  <c r="F2324" i="8"/>
  <c r="D1573" i="8"/>
  <c r="D1513" i="8" s="1"/>
  <c r="F1726" i="8"/>
  <c r="F1815" i="8" s="1"/>
  <c r="F1727" i="8"/>
  <c r="F2067" i="8"/>
  <c r="F2082" i="8"/>
  <c r="J2094" i="8"/>
  <c r="F2087" i="8"/>
  <c r="D2326" i="8"/>
  <c r="E2213" i="8"/>
  <c r="E2326" i="8" s="1"/>
  <c r="G2309" i="8"/>
  <c r="G2304" i="8"/>
  <c r="G2299" i="8"/>
  <c r="G2300" i="8" s="1"/>
  <c r="G2305" i="8" s="1"/>
  <c r="G2310" i="8" s="1"/>
  <c r="G2315" i="8" s="1"/>
  <c r="G2320" i="8" s="1"/>
  <c r="G2325" i="8" s="1"/>
  <c r="G2330" i="8" s="1"/>
  <c r="E2299" i="8"/>
  <c r="K2336" i="8"/>
  <c r="E2319" i="8"/>
  <c r="G2329" i="8"/>
  <c r="G2532" i="8"/>
  <c r="G2557" i="8"/>
  <c r="G2537" i="8"/>
  <c r="G2533" i="8"/>
  <c r="G1242" i="8"/>
  <c r="G1331" i="8" s="1"/>
  <c r="F1256" i="8"/>
  <c r="J1366" i="8"/>
  <c r="E1484" i="8"/>
  <c r="E1573" i="8" s="1"/>
  <c r="E1485" i="8"/>
  <c r="G1726" i="8"/>
  <c r="G1815" i="8" s="1"/>
  <c r="G2089" i="8"/>
  <c r="G2062" i="8"/>
  <c r="G2063" i="8" s="1"/>
  <c r="G2068" i="8" s="1"/>
  <c r="G2073" i="8" s="1"/>
  <c r="G2078" i="8" s="1"/>
  <c r="G2083" i="8" s="1"/>
  <c r="G2088" i="8" s="1"/>
  <c r="F2057" i="8"/>
  <c r="F2058" i="8" s="1"/>
  <c r="F2063" i="8" s="1"/>
  <c r="F2068" i="8" s="1"/>
  <c r="F2073" i="8" s="1"/>
  <c r="F2078" i="8" s="1"/>
  <c r="F2083" i="8" s="1"/>
  <c r="F2088" i="8" s="1"/>
  <c r="G2067" i="8"/>
  <c r="F2089" i="8"/>
  <c r="E2324" i="8"/>
  <c r="G2324" i="8"/>
  <c r="J2569" i="8"/>
  <c r="G2552" i="8"/>
  <c r="G2570" i="8" s="1"/>
  <c r="G2562" i="8"/>
  <c r="F1838" i="8"/>
  <c r="E1843" i="8"/>
  <c r="F1971" i="8"/>
  <c r="E1971" i="8"/>
  <c r="E2077" i="8"/>
  <c r="K2094" i="8"/>
  <c r="E2300" i="8"/>
  <c r="E2304" i="8"/>
  <c r="E2314" i="8"/>
  <c r="E2570" i="8"/>
  <c r="E2329" i="8"/>
  <c r="F2537" i="8"/>
  <c r="F2533" i="8"/>
  <c r="F2557" i="8"/>
  <c r="F2562" i="8"/>
  <c r="F2784" i="8"/>
  <c r="F2775" i="8"/>
  <c r="F2780" i="8" s="1"/>
  <c r="F2785" i="8" s="1"/>
  <c r="F2790" i="8" s="1"/>
  <c r="F2795" i="8" s="1"/>
  <c r="F2774" i="8"/>
  <c r="I3144" i="8"/>
  <c r="F3351" i="8"/>
  <c r="F3366" i="8"/>
  <c r="F3378" i="8" s="1"/>
  <c r="F3346" i="8"/>
  <c r="F3376" i="8"/>
  <c r="F3356" i="8"/>
  <c r="F3347" i="8"/>
  <c r="F3352" i="8" s="1"/>
  <c r="F3357" i="8" s="1"/>
  <c r="F3362" i="8" s="1"/>
  <c r="F3367" i="8" s="1"/>
  <c r="F3372" i="8" s="1"/>
  <c r="F3377" i="8" s="1"/>
  <c r="F3371" i="8"/>
  <c r="I2336" i="8"/>
  <c r="E2564" i="8"/>
  <c r="F2459" i="8"/>
  <c r="E2532" i="8"/>
  <c r="E2533" i="8" s="1"/>
  <c r="E2538" i="8" s="1"/>
  <c r="E2543" i="8" s="1"/>
  <c r="E2548" i="8" s="1"/>
  <c r="E2553" i="8" s="1"/>
  <c r="E2558" i="8" s="1"/>
  <c r="E2563" i="8" s="1"/>
  <c r="F2542" i="8"/>
  <c r="F2552" i="8"/>
  <c r="E2567" i="8"/>
  <c r="E2774" i="8"/>
  <c r="E2775" i="8" s="1"/>
  <c r="E2780" i="8" s="1"/>
  <c r="E2785" i="8" s="1"/>
  <c r="E2790" i="8" s="1"/>
  <c r="E2795" i="8" s="1"/>
  <c r="E2800" i="8" s="1"/>
  <c r="E2805" i="8" s="1"/>
  <c r="E2799" i="8"/>
  <c r="E2784" i="8"/>
  <c r="E2779" i="8"/>
  <c r="E2794" i="8"/>
  <c r="E2806" i="8" s="1"/>
  <c r="F2701" i="8"/>
  <c r="F2779" i="8"/>
  <c r="F3127" i="8"/>
  <c r="F3112" i="8"/>
  <c r="F3139" i="8" s="1"/>
  <c r="F3117" i="8"/>
  <c r="F3137" i="8"/>
  <c r="F3108" i="8"/>
  <c r="G3260" i="8"/>
  <c r="F3260" i="8"/>
  <c r="E3260" i="8"/>
  <c r="I2811" i="8"/>
  <c r="F2799" i="8"/>
  <c r="D2840" i="8"/>
  <c r="D2841" i="8" s="1"/>
  <c r="E3351" i="8"/>
  <c r="E3366" i="8"/>
  <c r="E3346" i="8"/>
  <c r="E3347" i="8" s="1"/>
  <c r="E3352" i="8" s="1"/>
  <c r="E3356" i="8"/>
  <c r="E3371" i="8"/>
  <c r="E3376" i="8"/>
  <c r="F3506" i="8"/>
  <c r="F3507" i="8" s="1"/>
  <c r="F3518" i="8" s="1"/>
  <c r="F3519" i="8" s="1"/>
  <c r="E3523" i="8" s="1"/>
  <c r="F3523" i="8" s="1"/>
  <c r="F2946" i="8"/>
  <c r="E2950" i="8" s="1"/>
  <c r="F2950" i="8" s="1"/>
  <c r="G3127" i="8"/>
  <c r="G3142" i="8" s="1"/>
  <c r="D3173" i="8"/>
  <c r="D3174" i="8" s="1"/>
  <c r="D3348" i="8"/>
  <c r="D3288" i="8" s="1"/>
  <c r="G3259" i="8"/>
  <c r="G3348" i="8" s="1"/>
  <c r="F3259" i="8"/>
  <c r="F3348" i="8" s="1"/>
  <c r="G3366" i="8"/>
  <c r="K3383" i="8"/>
  <c r="J3383" i="8"/>
  <c r="G2806" i="8"/>
  <c r="G2775" i="8"/>
  <c r="G2780" i="8" s="1"/>
  <c r="G2785" i="8" s="1"/>
  <c r="G2790" i="8" s="1"/>
  <c r="G2795" i="8" s="1"/>
  <c r="G2800" i="8" s="1"/>
  <c r="G2805" i="8" s="1"/>
  <c r="E2804" i="8"/>
  <c r="E3117" i="8"/>
  <c r="E3108" i="8"/>
  <c r="E3113" i="8" s="1"/>
  <c r="E3118" i="8" s="1"/>
  <c r="E3123" i="8" s="1"/>
  <c r="E3128" i="8" s="1"/>
  <c r="F3034" i="8"/>
  <c r="G3112" i="8"/>
  <c r="G3137" i="8"/>
  <c r="G3145" i="8" s="1"/>
  <c r="G3107" i="8"/>
  <c r="G3108" i="8" s="1"/>
  <c r="G3113" i="8" s="1"/>
  <c r="G3118" i="8" s="1"/>
  <c r="G3123" i="8" s="1"/>
  <c r="G3128" i="8" s="1"/>
  <c r="G3133" i="8" s="1"/>
  <c r="G3138" i="8" s="1"/>
  <c r="E3107" i="8"/>
  <c r="E3127" i="8"/>
  <c r="E3132" i="8"/>
  <c r="E3139" i="8" s="1"/>
  <c r="G3132" i="8"/>
  <c r="G3346" i="8"/>
  <c r="G3347" i="8" s="1"/>
  <c r="G3352" i="8" s="1"/>
  <c r="G3357" i="8" s="1"/>
  <c r="G3362" i="8" s="1"/>
  <c r="G3367" i="8" s="1"/>
  <c r="G3372" i="8" s="1"/>
  <c r="G3377" i="8" s="1"/>
  <c r="G3376" i="8"/>
  <c r="G3356" i="8"/>
  <c r="G3378" i="8" s="1"/>
  <c r="G3371" i="8"/>
  <c r="D3109" i="8"/>
  <c r="D3049" i="8" s="1"/>
  <c r="C147" i="2"/>
  <c r="D147" i="2"/>
  <c r="E147" i="2"/>
  <c r="F147" i="2"/>
  <c r="G147" i="2"/>
  <c r="B147" i="2"/>
  <c r="F146" i="8" l="1"/>
  <c r="F150" i="8" s="1"/>
  <c r="F154" i="8" s="1"/>
  <c r="F158" i="8" s="1"/>
  <c r="F162" i="8" s="1"/>
  <c r="I166" i="8" s="1"/>
  <c r="F166" i="8"/>
  <c r="F163" i="8"/>
  <c r="K166" i="8" s="1"/>
  <c r="G163" i="8"/>
  <c r="K167" i="8" s="1"/>
  <c r="E166" i="8"/>
  <c r="E169" i="8"/>
  <c r="E3133" i="8"/>
  <c r="E3138" i="8" s="1"/>
  <c r="F1123" i="8"/>
  <c r="F1120" i="8"/>
  <c r="E1609" i="8"/>
  <c r="E1606" i="8"/>
  <c r="G146" i="8"/>
  <c r="G150" i="8" s="1"/>
  <c r="G154" i="8" s="1"/>
  <c r="G158" i="8" s="1"/>
  <c r="G162" i="8" s="1"/>
  <c r="I167" i="8" s="1"/>
  <c r="E404" i="8"/>
  <c r="E407" i="8"/>
  <c r="E3145" i="8"/>
  <c r="E3142" i="8"/>
  <c r="F3113" i="8"/>
  <c r="F3118" i="8" s="1"/>
  <c r="F3123" i="8" s="1"/>
  <c r="F3128" i="8" s="1"/>
  <c r="F3133" i="8" s="1"/>
  <c r="F3138" i="8" s="1"/>
  <c r="E2812" i="8"/>
  <c r="E2809" i="8"/>
  <c r="E2565" i="8"/>
  <c r="F3381" i="8"/>
  <c r="F3384" i="8"/>
  <c r="F2812" i="8"/>
  <c r="F2809" i="8"/>
  <c r="F2538" i="8"/>
  <c r="F2543" i="8" s="1"/>
  <c r="F2548" i="8" s="1"/>
  <c r="F2553" i="8" s="1"/>
  <c r="F2558" i="8" s="1"/>
  <c r="F2563" i="8" s="1"/>
  <c r="E2331" i="8"/>
  <c r="G2095" i="8"/>
  <c r="G2092" i="8"/>
  <c r="E2334" i="8"/>
  <c r="G1597" i="8"/>
  <c r="G1602" i="8" s="1"/>
  <c r="F1361" i="8"/>
  <c r="F1117" i="8"/>
  <c r="E1361" i="8"/>
  <c r="F1819" i="8"/>
  <c r="F1824" i="8" s="1"/>
  <c r="F1829" i="8" s="1"/>
  <c r="F1834" i="8" s="1"/>
  <c r="F1839" i="8" s="1"/>
  <c r="F1844" i="8" s="1"/>
  <c r="G1367" i="8"/>
  <c r="G1364" i="8"/>
  <c r="G644" i="8"/>
  <c r="G647" i="8"/>
  <c r="E1819" i="8"/>
  <c r="E1824" i="8" s="1"/>
  <c r="E1829" i="8" s="1"/>
  <c r="E1834" i="8" s="1"/>
  <c r="E1839" i="8" s="1"/>
  <c r="E1844" i="8" s="1"/>
  <c r="E1851" i="8"/>
  <c r="E1848" i="8"/>
  <c r="F169" i="8"/>
  <c r="G3381" i="8"/>
  <c r="G3384" i="8"/>
  <c r="F2800" i="8"/>
  <c r="F2805" i="8" s="1"/>
  <c r="G3139" i="8"/>
  <c r="E3384" i="8"/>
  <c r="E3381" i="8"/>
  <c r="E3378" i="8"/>
  <c r="F2567" i="8"/>
  <c r="F2570" i="8"/>
  <c r="F2564" i="8"/>
  <c r="G2564" i="8"/>
  <c r="G2334" i="8"/>
  <c r="G2337" i="8"/>
  <c r="F2095" i="8"/>
  <c r="F2092" i="8"/>
  <c r="G2567" i="8"/>
  <c r="E2337" i="8"/>
  <c r="G1848" i="8"/>
  <c r="G1851" i="8"/>
  <c r="E1123" i="8"/>
  <c r="E1120" i="8"/>
  <c r="E883" i="8"/>
  <c r="E880" i="8"/>
  <c r="G880" i="8"/>
  <c r="G883" i="8"/>
  <c r="E2092" i="8"/>
  <c r="E2095" i="8"/>
  <c r="F1851" i="8"/>
  <c r="F1848" i="8"/>
  <c r="F1592" i="8"/>
  <c r="F1597" i="8" s="1"/>
  <c r="F1602" i="8" s="1"/>
  <c r="F883" i="8"/>
  <c r="F880" i="8"/>
  <c r="E647" i="8"/>
  <c r="E644" i="8"/>
  <c r="E1603" i="8"/>
  <c r="F1364" i="8"/>
  <c r="F1367" i="8"/>
  <c r="F615" i="8"/>
  <c r="F620" i="8" s="1"/>
  <c r="F625" i="8" s="1"/>
  <c r="F630" i="8" s="1"/>
  <c r="F635" i="8" s="1"/>
  <c r="F640" i="8" s="1"/>
  <c r="E163" i="8"/>
  <c r="F2337" i="8"/>
  <c r="F2334" i="8"/>
  <c r="G1120" i="8"/>
  <c r="G1123" i="8"/>
  <c r="F375" i="8"/>
  <c r="F380" i="8" s="1"/>
  <c r="F385" i="8" s="1"/>
  <c r="F390" i="8" s="1"/>
  <c r="F395" i="8" s="1"/>
  <c r="F400" i="8" s="1"/>
  <c r="G166" i="8"/>
  <c r="G169" i="8"/>
  <c r="E1335" i="8"/>
  <c r="E1340" i="8" s="1"/>
  <c r="E1345" i="8" s="1"/>
  <c r="E1350" i="8" s="1"/>
  <c r="E1355" i="8" s="1"/>
  <c r="E1360" i="8" s="1"/>
  <c r="E3357" i="8"/>
  <c r="E3362" i="8" s="1"/>
  <c r="E3367" i="8" s="1"/>
  <c r="E3372" i="8" s="1"/>
  <c r="E3377" i="8" s="1"/>
  <c r="F3142" i="8"/>
  <c r="F3145" i="8"/>
  <c r="F2806" i="8"/>
  <c r="E2305" i="8"/>
  <c r="E2310" i="8" s="1"/>
  <c r="E2315" i="8" s="1"/>
  <c r="E2320" i="8" s="1"/>
  <c r="E2325" i="8" s="1"/>
  <c r="E2330" i="8" s="1"/>
  <c r="G2538" i="8"/>
  <c r="G2543" i="8" s="1"/>
  <c r="G2548" i="8" s="1"/>
  <c r="G2553" i="8" s="1"/>
  <c r="G2558" i="8" s="1"/>
  <c r="G2563" i="8" s="1"/>
  <c r="G2331" i="8"/>
  <c r="G1845" i="8"/>
  <c r="E1117" i="8"/>
  <c r="E877" i="8"/>
  <c r="G877" i="8"/>
  <c r="E2089" i="8"/>
  <c r="F1609" i="8"/>
  <c r="F1606" i="8"/>
  <c r="G1361" i="8"/>
  <c r="F877" i="8"/>
  <c r="E641" i="8"/>
  <c r="F647" i="8"/>
  <c r="F644" i="8"/>
  <c r="E142" i="8"/>
  <c r="E146" i="8" s="1"/>
  <c r="E150" i="8" s="1"/>
  <c r="E154" i="8" s="1"/>
  <c r="E158" i="8" s="1"/>
  <c r="E162" i="8" s="1"/>
  <c r="I165" i="8" s="1"/>
  <c r="G1117" i="8"/>
  <c r="F404" i="8"/>
  <c r="F407" i="8"/>
  <c r="E401" i="8"/>
  <c r="F67" i="2"/>
  <c r="E2571" i="8" l="1"/>
  <c r="E2575" i="8" s="1"/>
  <c r="F2606" i="8" s="1"/>
  <c r="G2606" i="8" s="1"/>
  <c r="I2451" i="8"/>
  <c r="G2333" i="8"/>
  <c r="G2345" i="8" s="1"/>
  <c r="G3141" i="8"/>
  <c r="G3153" i="8" s="1"/>
  <c r="E2566" i="8"/>
  <c r="E2578" i="8" s="1"/>
  <c r="E3140" i="8"/>
  <c r="E2090" i="8"/>
  <c r="E878" i="8"/>
  <c r="H164" i="8"/>
  <c r="K165" i="8"/>
  <c r="K168" i="8" s="1"/>
  <c r="E164" i="8"/>
  <c r="E165" i="8" s="1"/>
  <c r="E176" i="8" s="1"/>
  <c r="E1605" i="8"/>
  <c r="E1617" i="8" s="1"/>
  <c r="E1604" i="8"/>
  <c r="G2566" i="8"/>
  <c r="G2578" i="8" s="1"/>
  <c r="E3379" i="8"/>
  <c r="E2332" i="8"/>
  <c r="E2333" i="8"/>
  <c r="E2345" i="8" s="1"/>
  <c r="F879" i="8"/>
  <c r="F891" i="8" s="1"/>
  <c r="F2808" i="8"/>
  <c r="F2820" i="8" s="1"/>
  <c r="E402" i="8"/>
  <c r="E643" i="8"/>
  <c r="E655" i="8" s="1"/>
  <c r="E642" i="8"/>
  <c r="E1118" i="8"/>
  <c r="F2566" i="8"/>
  <c r="F2578" i="8" s="1"/>
  <c r="E1362" i="8"/>
  <c r="E2807" i="8"/>
  <c r="E1846" i="8"/>
  <c r="F151" i="2"/>
  <c r="E151" i="2"/>
  <c r="E47" i="2"/>
  <c r="F47" i="2" s="1"/>
  <c r="G47" i="2" s="1"/>
  <c r="E3385" i="8" l="1"/>
  <c r="E3389" i="8" s="1"/>
  <c r="F3420" i="8" s="1"/>
  <c r="G3420" i="8" s="1"/>
  <c r="I3265" i="8"/>
  <c r="G3380" i="8"/>
  <c r="G3392" i="8" s="1"/>
  <c r="F3380" i="8"/>
  <c r="F3392" i="8" s="1"/>
  <c r="E1124" i="8"/>
  <c r="E1128" i="8" s="1"/>
  <c r="F1159" i="8" s="1"/>
  <c r="G1159" i="8" s="1"/>
  <c r="I1004" i="8"/>
  <c r="E3380" i="8"/>
  <c r="E3392" i="8" s="1"/>
  <c r="E884" i="8"/>
  <c r="E888" i="8" s="1"/>
  <c r="F919" i="8" s="1"/>
  <c r="G919" i="8" s="1"/>
  <c r="I764" i="8"/>
  <c r="I1732" i="8"/>
  <c r="E1852" i="8"/>
  <c r="E1856" i="8" s="1"/>
  <c r="F1887" i="8" s="1"/>
  <c r="G1887" i="8" s="1"/>
  <c r="F1847" i="8"/>
  <c r="F1859" i="8" s="1"/>
  <c r="E1847" i="8"/>
  <c r="E1859" i="8" s="1"/>
  <c r="E408" i="8"/>
  <c r="E412" i="8" s="1"/>
  <c r="F443" i="8" s="1"/>
  <c r="G443" i="8" s="1"/>
  <c r="I288" i="8"/>
  <c r="F403" i="8"/>
  <c r="F415" i="8" s="1"/>
  <c r="G403" i="8"/>
  <c r="G415" i="8" s="1"/>
  <c r="E3146" i="8"/>
  <c r="E3150" i="8" s="1"/>
  <c r="F3181" i="8" s="1"/>
  <c r="G3181" i="8" s="1"/>
  <c r="I3026" i="8"/>
  <c r="F3141" i="8"/>
  <c r="F3153" i="8" s="1"/>
  <c r="E3141" i="8"/>
  <c r="E3153" i="8" s="1"/>
  <c r="E1119" i="8"/>
  <c r="E1131" i="8" s="1"/>
  <c r="E403" i="8"/>
  <c r="E415" i="8" s="1"/>
  <c r="E879" i="8"/>
  <c r="E891" i="8" s="1"/>
  <c r="G879" i="8"/>
  <c r="G891" i="8" s="1"/>
  <c r="F1119" i="8"/>
  <c r="F1131" i="8" s="1"/>
  <c r="E2096" i="8"/>
  <c r="E2100" i="8" s="1"/>
  <c r="F2131" i="8" s="1"/>
  <c r="G2131" i="8" s="1"/>
  <c r="I1976" i="8"/>
  <c r="G2091" i="8"/>
  <c r="G2103" i="8" s="1"/>
  <c r="F2091" i="8"/>
  <c r="F2103" i="8" s="1"/>
  <c r="E2813" i="8"/>
  <c r="E2817" i="8" s="1"/>
  <c r="F2848" i="8" s="1"/>
  <c r="G2848" i="8" s="1"/>
  <c r="I2693" i="8"/>
  <c r="E2808" i="8"/>
  <c r="E2820" i="8" s="1"/>
  <c r="G2808" i="8"/>
  <c r="G2820" i="8" s="1"/>
  <c r="H64" i="8"/>
  <c r="H66" i="8"/>
  <c r="F165" i="8"/>
  <c r="F176" i="8" s="1"/>
  <c r="G165" i="8"/>
  <c r="G176" i="8" s="1"/>
  <c r="E1368" i="8"/>
  <c r="E1372" i="8" s="1"/>
  <c r="F1403" i="8" s="1"/>
  <c r="G1403" i="8" s="1"/>
  <c r="I1248" i="8"/>
  <c r="E1363" i="8"/>
  <c r="E1375" i="8" s="1"/>
  <c r="E648" i="8"/>
  <c r="E652" i="8" s="1"/>
  <c r="F683" i="8" s="1"/>
  <c r="G683" i="8" s="1"/>
  <c r="I528" i="8"/>
  <c r="F643" i="8"/>
  <c r="F655" i="8" s="1"/>
  <c r="G643" i="8"/>
  <c r="G655" i="8" s="1"/>
  <c r="G1119" i="8"/>
  <c r="G1131" i="8" s="1"/>
  <c r="I2218" i="8"/>
  <c r="E2338" i="8"/>
  <c r="E2342" i="8" s="1"/>
  <c r="F2373" i="8" s="1"/>
  <c r="G2373" i="8" s="1"/>
  <c r="F2333" i="8"/>
  <c r="F2345" i="8" s="1"/>
  <c r="E1610" i="8"/>
  <c r="E1614" i="8" s="1"/>
  <c r="F1645" i="8" s="1"/>
  <c r="G1645" i="8" s="1"/>
  <c r="I1490" i="8"/>
  <c r="G1605" i="8"/>
  <c r="G1617" i="8" s="1"/>
  <c r="F1605" i="8"/>
  <c r="F1617" i="8" s="1"/>
  <c r="E2091" i="8"/>
  <c r="E2103" i="8" s="1"/>
  <c r="F1363" i="8"/>
  <c r="F1375" i="8" s="1"/>
  <c r="G1363" i="8"/>
  <c r="G1375" i="8" s="1"/>
  <c r="G1847" i="8"/>
  <c r="G1859" i="8" s="1"/>
  <c r="H8" i="1"/>
  <c r="D151" i="2" l="1"/>
  <c r="E159" i="2" l="1"/>
  <c r="D159" i="2"/>
  <c r="C155" i="2"/>
  <c r="D155" i="2"/>
  <c r="E155" i="2"/>
  <c r="F155" i="2"/>
  <c r="G155" i="2"/>
  <c r="B155" i="2"/>
  <c r="F52" i="2" l="1"/>
  <c r="G52" i="2" s="1"/>
  <c r="D134" i="2" l="1"/>
  <c r="E134" i="2"/>
  <c r="F134" i="2"/>
  <c r="G134" i="2"/>
  <c r="G143" i="2"/>
  <c r="G151" i="2" l="1"/>
  <c r="G159" i="2" l="1"/>
  <c r="F159" i="2"/>
  <c r="C151" i="2"/>
  <c r="B151" i="2"/>
  <c r="G67" i="2" l="1"/>
  <c r="E56" i="2" l="1"/>
  <c r="F56" i="2" s="1"/>
  <c r="G56" i="2" s="1"/>
  <c r="K61" i="2" l="1"/>
  <c r="E143" i="2" l="1"/>
  <c r="F143" i="2"/>
  <c r="D143" i="2"/>
  <c r="AI38" i="7" l="1"/>
  <c r="AI32" i="7"/>
  <c r="AI39" i="7" s="1"/>
  <c r="AI40" i="7" s="1"/>
  <c r="AI31" i="7"/>
  <c r="F20" i="7"/>
  <c r="H19" i="7"/>
  <c r="H18" i="7"/>
  <c r="H17" i="7"/>
  <c r="H16" i="7"/>
  <c r="H15" i="7"/>
  <c r="H14" i="7"/>
  <c r="J7" i="7"/>
  <c r="AM6" i="7"/>
  <c r="L5" i="7"/>
  <c r="AI33" i="7" l="1"/>
  <c r="AI34" i="7" s="1"/>
  <c r="H20" i="7"/>
  <c r="AI41" i="1" l="1"/>
  <c r="AI40" i="1"/>
  <c r="AI39" i="1"/>
  <c r="AI32" i="1"/>
  <c r="AI33" i="1" s="1"/>
  <c r="AI34" i="1" s="1"/>
  <c r="AI35" i="1" s="1"/>
  <c r="AM6" i="1"/>
  <c r="A204" i="2" l="1"/>
  <c r="C29" i="6" l="1"/>
  <c r="C28" i="6"/>
  <c r="C27" i="6"/>
  <c r="C26" i="6"/>
  <c r="C25" i="6"/>
  <c r="C24" i="6"/>
  <c r="C23" i="6"/>
  <c r="C22" i="6"/>
  <c r="C20" i="6"/>
  <c r="C19" i="6"/>
  <c r="C18" i="6"/>
  <c r="C16" i="6"/>
  <c r="C15" i="6"/>
  <c r="C13" i="6"/>
  <c r="C12" i="6"/>
  <c r="C29" i="5"/>
  <c r="C28" i="5"/>
  <c r="C27" i="5"/>
  <c r="C26" i="5"/>
  <c r="C25" i="5"/>
  <c r="C24" i="5"/>
  <c r="C23" i="5"/>
  <c r="C22" i="5"/>
  <c r="C20" i="5"/>
  <c r="C19" i="5"/>
  <c r="C18" i="5"/>
  <c r="C16" i="5"/>
  <c r="C15" i="5"/>
  <c r="C13" i="5"/>
  <c r="C12" i="5"/>
  <c r="A13" i="6"/>
  <c r="A14" i="6" s="1"/>
  <c r="A15" i="6" s="1"/>
  <c r="A16" i="6" s="1"/>
  <c r="A17" i="6" s="1"/>
  <c r="A18" i="6" s="1"/>
  <c r="A19" i="6" s="1"/>
  <c r="A20" i="6" s="1"/>
  <c r="A21" i="6" s="1"/>
  <c r="A22" i="6" s="1"/>
  <c r="A23" i="6" s="1"/>
  <c r="A24" i="6" s="1"/>
  <c r="A25" i="6" s="1"/>
  <c r="A26" i="6" s="1"/>
  <c r="A27" i="6" s="1"/>
  <c r="A28" i="6" s="1"/>
  <c r="A29" i="6" s="1"/>
  <c r="A13" i="5"/>
  <c r="A14" i="5" s="1"/>
  <c r="A15" i="5" s="1"/>
  <c r="A16" i="5" s="1"/>
  <c r="A17" i="5" s="1"/>
  <c r="A18" i="5" s="1"/>
  <c r="A19" i="5" s="1"/>
  <c r="A20" i="5" s="1"/>
  <c r="A21" i="5" s="1"/>
  <c r="A22" i="5" s="1"/>
  <c r="A23" i="5" s="1"/>
  <c r="A24" i="5" s="1"/>
  <c r="A25" i="5" s="1"/>
  <c r="A26" i="5" s="1"/>
  <c r="A27" i="5" s="1"/>
  <c r="A28" i="5" s="1"/>
  <c r="A29" i="5" s="1"/>
  <c r="C29" i="4"/>
  <c r="C28" i="4"/>
  <c r="C27" i="4"/>
  <c r="C26" i="4"/>
  <c r="C25" i="4"/>
  <c r="C24" i="4"/>
  <c r="C23" i="4"/>
  <c r="C22" i="4"/>
  <c r="C20" i="4"/>
  <c r="C19" i="4"/>
  <c r="C18" i="4"/>
  <c r="C16" i="4"/>
  <c r="C15" i="4"/>
  <c r="C13" i="4"/>
  <c r="C12" i="4"/>
  <c r="A13" i="4"/>
  <c r="A14" i="4" s="1"/>
  <c r="A15" i="4" s="1"/>
  <c r="A16" i="4" s="1"/>
  <c r="A17" i="4" s="1"/>
  <c r="A18" i="4" s="1"/>
  <c r="A19" i="4" s="1"/>
  <c r="A20" i="4" s="1"/>
  <c r="A21" i="4" s="1"/>
  <c r="A22" i="4" s="1"/>
  <c r="A23" i="4" s="1"/>
  <c r="A24" i="4" s="1"/>
  <c r="A25" i="4" s="1"/>
  <c r="A26" i="4" s="1"/>
  <c r="A27" i="4" s="1"/>
  <c r="A28" i="4" s="1"/>
  <c r="A29" i="4" s="1"/>
  <c r="B159" i="2" l="1"/>
  <c r="C14" i="4"/>
  <c r="C14" i="5" l="1"/>
  <c r="C14" i="6"/>
  <c r="D135" i="2"/>
  <c r="B930" i="2"/>
  <c r="C21" i="4" l="1"/>
  <c r="C3518" i="2"/>
  <c r="F3517" i="2"/>
  <c r="C3517" i="2"/>
  <c r="F3505" i="2"/>
  <c r="F3504" i="2"/>
  <c r="F3503" i="2"/>
  <c r="F3502" i="2"/>
  <c r="I3497" i="2"/>
  <c r="I3496" i="2"/>
  <c r="I3495" i="2"/>
  <c r="B3436" i="2"/>
  <c r="D3439" i="2" s="1"/>
  <c r="B3512" i="2" s="1"/>
  <c r="A3523" i="2" s="1"/>
  <c r="G3271" i="2"/>
  <c r="G3341" i="2" s="1"/>
  <c r="B3191" i="2"/>
  <c r="D3194" i="2" s="1"/>
  <c r="A3420" i="2" s="1"/>
  <c r="F3411" i="2"/>
  <c r="F3410" i="2"/>
  <c r="F3409" i="2"/>
  <c r="F3408" i="2"/>
  <c r="G3375" i="2"/>
  <c r="F3375" i="2"/>
  <c r="E3375" i="2"/>
  <c r="G3370" i="2"/>
  <c r="F3370" i="2"/>
  <c r="E3370" i="2"/>
  <c r="B3368" i="2"/>
  <c r="G3365" i="2"/>
  <c r="F3365" i="2"/>
  <c r="E3365" i="2"/>
  <c r="G3363" i="2"/>
  <c r="D3317" i="2" s="1"/>
  <c r="F3363" i="2"/>
  <c r="D3315" i="2" s="1"/>
  <c r="E3363" i="2"/>
  <c r="D3313" i="2" s="1"/>
  <c r="D3363" i="2"/>
  <c r="D3312" i="2" s="1"/>
  <c r="B3363" i="2"/>
  <c r="G3360" i="2"/>
  <c r="F3360" i="2"/>
  <c r="E3360" i="2"/>
  <c r="G3358" i="2"/>
  <c r="D3309" i="2" s="1"/>
  <c r="F3358" i="2"/>
  <c r="D3307" i="2" s="1"/>
  <c r="E3358" i="2"/>
  <c r="D3305" i="2" s="1"/>
  <c r="B3358" i="2"/>
  <c r="G3355" i="2"/>
  <c r="F3355" i="2"/>
  <c r="E3355" i="2"/>
  <c r="G3353" i="2"/>
  <c r="D3301" i="2" s="1"/>
  <c r="F3353" i="2"/>
  <c r="D3299" i="2" s="1"/>
  <c r="E3353" i="2"/>
  <c r="D3297" i="2" s="1"/>
  <c r="B3353" i="2"/>
  <c r="G3350" i="2"/>
  <c r="F3350" i="2"/>
  <c r="E3350" i="2"/>
  <c r="G3345" i="2"/>
  <c r="F3345" i="2"/>
  <c r="E3345" i="2"/>
  <c r="G3343" i="2"/>
  <c r="D3285" i="2" s="1"/>
  <c r="F3343" i="2"/>
  <c r="D3283" i="2" s="1"/>
  <c r="E3343" i="2"/>
  <c r="D3281" i="2" s="1"/>
  <c r="D3343" i="2"/>
  <c r="D3280" i="2" s="1"/>
  <c r="G3340" i="2"/>
  <c r="F3340" i="2"/>
  <c r="E3340" i="2"/>
  <c r="G3339" i="2"/>
  <c r="F3339" i="2"/>
  <c r="E3339" i="2"/>
  <c r="D3339" i="2"/>
  <c r="D3338" i="2"/>
  <c r="F3333" i="2"/>
  <c r="D3333" i="2"/>
  <c r="F3331" i="2"/>
  <c r="D3331" i="2"/>
  <c r="F3329" i="2"/>
  <c r="D3329" i="2"/>
  <c r="D3328" i="2"/>
  <c r="F3325" i="2"/>
  <c r="D3325" i="2"/>
  <c r="F3323" i="2"/>
  <c r="D3323" i="2"/>
  <c r="F3321" i="2"/>
  <c r="D3321" i="2"/>
  <c r="D3320" i="2"/>
  <c r="F3317" i="2"/>
  <c r="F3315" i="2"/>
  <c r="F3313" i="2"/>
  <c r="F3309" i="2"/>
  <c r="F3307" i="2"/>
  <c r="F3305" i="2"/>
  <c r="F3301" i="2"/>
  <c r="F3299" i="2"/>
  <c r="F3297" i="2"/>
  <c r="D3294" i="2"/>
  <c r="F3293" i="2" s="1"/>
  <c r="D3292" i="2"/>
  <c r="F3291" i="2" s="1"/>
  <c r="D3290" i="2"/>
  <c r="F3289" i="2" s="1"/>
  <c r="D3286" i="2"/>
  <c r="F3285" i="2" s="1"/>
  <c r="D3284" i="2"/>
  <c r="F3283" i="2" s="1"/>
  <c r="D3282" i="2"/>
  <c r="F3281" i="2" s="1"/>
  <c r="E3273" i="2"/>
  <c r="G3273" i="2" s="1"/>
  <c r="F3271" i="2"/>
  <c r="F3341" i="2" s="1"/>
  <c r="E3271" i="2"/>
  <c r="E3341" i="2" s="1"/>
  <c r="D3269" i="2"/>
  <c r="D3358" i="2" s="1"/>
  <c r="D3304" i="2" s="1"/>
  <c r="D3268" i="2"/>
  <c r="D3353" i="2" s="1"/>
  <c r="D3296" i="2" s="1"/>
  <c r="D3260" i="2"/>
  <c r="E3260" i="2" s="1"/>
  <c r="D3259" i="2"/>
  <c r="D3348" i="2" s="1"/>
  <c r="D3288" i="2" s="1"/>
  <c r="D3258" i="2"/>
  <c r="E3258" i="2" s="1"/>
  <c r="F3258" i="2" s="1"/>
  <c r="G3258" i="2" s="1"/>
  <c r="G3257" i="2"/>
  <c r="G3338" i="2" s="1"/>
  <c r="F3257" i="2"/>
  <c r="F3338" i="2" s="1"/>
  <c r="E3257" i="2"/>
  <c r="E3338" i="2" s="1"/>
  <c r="G3256" i="2"/>
  <c r="F3256" i="2"/>
  <c r="E3256" i="2"/>
  <c r="B2952" i="2"/>
  <c r="D2955" i="2" s="1"/>
  <c r="A3181" i="2" s="1"/>
  <c r="F3172" i="2"/>
  <c r="F3171" i="2"/>
  <c r="F3170" i="2"/>
  <c r="F3169" i="2"/>
  <c r="G3136" i="2"/>
  <c r="F3136" i="2"/>
  <c r="E3136" i="2"/>
  <c r="G3131" i="2"/>
  <c r="F3131" i="2"/>
  <c r="E3131" i="2"/>
  <c r="B3129" i="2"/>
  <c r="G3126" i="2"/>
  <c r="F3126" i="2"/>
  <c r="E3126" i="2"/>
  <c r="G3124" i="2"/>
  <c r="D3078" i="2" s="1"/>
  <c r="F3124" i="2"/>
  <c r="D3076" i="2" s="1"/>
  <c r="E3124" i="2"/>
  <c r="D3074" i="2" s="1"/>
  <c r="D3124" i="2"/>
  <c r="D3073" i="2" s="1"/>
  <c r="B3124" i="2"/>
  <c r="G3121" i="2"/>
  <c r="F3121" i="2"/>
  <c r="E3121" i="2"/>
  <c r="G3119" i="2"/>
  <c r="D3070" i="2" s="1"/>
  <c r="F3119" i="2"/>
  <c r="D3068" i="2" s="1"/>
  <c r="E3119" i="2"/>
  <c r="D3066" i="2" s="1"/>
  <c r="B3119" i="2"/>
  <c r="G3116" i="2"/>
  <c r="F3116" i="2"/>
  <c r="E3116" i="2"/>
  <c r="G3114" i="2"/>
  <c r="D3062" i="2" s="1"/>
  <c r="F3114" i="2"/>
  <c r="D3060" i="2" s="1"/>
  <c r="E3114" i="2"/>
  <c r="D3058" i="2" s="1"/>
  <c r="B3114" i="2"/>
  <c r="G3111" i="2"/>
  <c r="F3111" i="2"/>
  <c r="E3111" i="2"/>
  <c r="G3106" i="2"/>
  <c r="F3106" i="2"/>
  <c r="E3106" i="2"/>
  <c r="G3104" i="2"/>
  <c r="D3046" i="2" s="1"/>
  <c r="F3104" i="2"/>
  <c r="D3044" i="2" s="1"/>
  <c r="E3104" i="2"/>
  <c r="D3042" i="2" s="1"/>
  <c r="D3104" i="2"/>
  <c r="D3041" i="2" s="1"/>
  <c r="G3101" i="2"/>
  <c r="F3101" i="2"/>
  <c r="E3101" i="2"/>
  <c r="G3100" i="2"/>
  <c r="F3100" i="2"/>
  <c r="E3100" i="2"/>
  <c r="D3100" i="2"/>
  <c r="D3099" i="2"/>
  <c r="F3094" i="2"/>
  <c r="D3094" i="2"/>
  <c r="F3092" i="2"/>
  <c r="D3092" i="2"/>
  <c r="F3090" i="2"/>
  <c r="D3090" i="2"/>
  <c r="D3089" i="2"/>
  <c r="F3086" i="2"/>
  <c r="D3086" i="2"/>
  <c r="F3084" i="2"/>
  <c r="D3084" i="2"/>
  <c r="F3082" i="2"/>
  <c r="D3082" i="2"/>
  <c r="D3081" i="2"/>
  <c r="F3078" i="2"/>
  <c r="F3076" i="2"/>
  <c r="F3074" i="2"/>
  <c r="F3070" i="2"/>
  <c r="F3068" i="2"/>
  <c r="F3066" i="2"/>
  <c r="F3062" i="2"/>
  <c r="F3060" i="2"/>
  <c r="F3058" i="2"/>
  <c r="D3055" i="2"/>
  <c r="F3054" i="2" s="1"/>
  <c r="D3053" i="2"/>
  <c r="F3052" i="2" s="1"/>
  <c r="D3051" i="2"/>
  <c r="F3050" i="2" s="1"/>
  <c r="D3047" i="2"/>
  <c r="F3046" i="2" s="1"/>
  <c r="D3045" i="2"/>
  <c r="F3044" i="2" s="1"/>
  <c r="D3043" i="2"/>
  <c r="F3042" i="2" s="1"/>
  <c r="E3034" i="2"/>
  <c r="G3034" i="2" s="1"/>
  <c r="G3032" i="2"/>
  <c r="G3102" i="2" s="1"/>
  <c r="F3032" i="2"/>
  <c r="F3102" i="2" s="1"/>
  <c r="E3032" i="2"/>
  <c r="E3102" i="2" s="1"/>
  <c r="D3030" i="2"/>
  <c r="D3119" i="2" s="1"/>
  <c r="D3065" i="2" s="1"/>
  <c r="D3029" i="2"/>
  <c r="D3114" i="2" s="1"/>
  <c r="D3057" i="2" s="1"/>
  <c r="D3021" i="2"/>
  <c r="F3021" i="2" s="1"/>
  <c r="D3020" i="2"/>
  <c r="D3109" i="2" s="1"/>
  <c r="D3049" i="2" s="1"/>
  <c r="D3019" i="2"/>
  <c r="E3019" i="2" s="1"/>
  <c r="F3019" i="2" s="1"/>
  <c r="G3019" i="2" s="1"/>
  <c r="G3018" i="2"/>
  <c r="G3099" i="2" s="1"/>
  <c r="F3018" i="2"/>
  <c r="F3099" i="2" s="1"/>
  <c r="E3018" i="2"/>
  <c r="E3099" i="2" s="1"/>
  <c r="G3017" i="2"/>
  <c r="F3017" i="2"/>
  <c r="E3017" i="2"/>
  <c r="A2950" i="2"/>
  <c r="F2932" i="2"/>
  <c r="F2931" i="2"/>
  <c r="F2930" i="2"/>
  <c r="F2929" i="2"/>
  <c r="C21" i="6" l="1"/>
  <c r="C21" i="5"/>
  <c r="C3519" i="2"/>
  <c r="F3506" i="2"/>
  <c r="F3507" i="2" s="1"/>
  <c r="F3518" i="2" s="1"/>
  <c r="F3020" i="2"/>
  <c r="F3109" i="2" s="1"/>
  <c r="G3020" i="2"/>
  <c r="G3109" i="2" s="1"/>
  <c r="D3412" i="2"/>
  <c r="D3413" i="2" s="1"/>
  <c r="F3376" i="2"/>
  <c r="J3144" i="2"/>
  <c r="D3173" i="2"/>
  <c r="D3174" i="2" s="1"/>
  <c r="F3034" i="2"/>
  <c r="I3383" i="2"/>
  <c r="E3020" i="2"/>
  <c r="E3109" i="2" s="1"/>
  <c r="J3383" i="2"/>
  <c r="G3366" i="2"/>
  <c r="K3383" i="2"/>
  <c r="E3259" i="2"/>
  <c r="E3348" i="2" s="1"/>
  <c r="G3259" i="2"/>
  <c r="G3348" i="2" s="1"/>
  <c r="F3259" i="2"/>
  <c r="F3348" i="2" s="1"/>
  <c r="F3260" i="2"/>
  <c r="G3376" i="2"/>
  <c r="G3351" i="2"/>
  <c r="F3366" i="2"/>
  <c r="E3366" i="2"/>
  <c r="E3356" i="2"/>
  <c r="E3346" i="2"/>
  <c r="E3347" i="2" s="1"/>
  <c r="E3376" i="2"/>
  <c r="E3351" i="2"/>
  <c r="E3371" i="2"/>
  <c r="F3371" i="2"/>
  <c r="F3346" i="2"/>
  <c r="F3347" i="2" s="1"/>
  <c r="G3260" i="2"/>
  <c r="F3273" i="2"/>
  <c r="G3356" i="2"/>
  <c r="F3356" i="2"/>
  <c r="F3351" i="2"/>
  <c r="G3371" i="2"/>
  <c r="G3346" i="2"/>
  <c r="G3347" i="2" s="1"/>
  <c r="G3352" i="2" s="1"/>
  <c r="K3144" i="2"/>
  <c r="I3144" i="2"/>
  <c r="G3021" i="2"/>
  <c r="E3021" i="2"/>
  <c r="E3137" i="2"/>
  <c r="E3122" i="2"/>
  <c r="E3107" i="2"/>
  <c r="E3108" i="2" s="1"/>
  <c r="E3112" i="2"/>
  <c r="E3127" i="2"/>
  <c r="E3117" i="2"/>
  <c r="F3107" i="2"/>
  <c r="F3108" i="2" s="1"/>
  <c r="F3137" i="2"/>
  <c r="F3112" i="2"/>
  <c r="F3117" i="2"/>
  <c r="F3127" i="2"/>
  <c r="G3137" i="2"/>
  <c r="E3132" i="2"/>
  <c r="G3107" i="2"/>
  <c r="G3108" i="2" s="1"/>
  <c r="G3132" i="2"/>
  <c r="G3112" i="2"/>
  <c r="G3117" i="2"/>
  <c r="F3132" i="2"/>
  <c r="G3127" i="2"/>
  <c r="F2933" i="2"/>
  <c r="F2934" i="2" s="1"/>
  <c r="F2945" i="2" s="1"/>
  <c r="G3357" i="2" l="1"/>
  <c r="G3362" i="2" s="1"/>
  <c r="G3367" i="2" s="1"/>
  <c r="G3372" i="2" s="1"/>
  <c r="G3377" i="2" s="1"/>
  <c r="F3519" i="2"/>
  <c r="E3523" i="2" s="1"/>
  <c r="F3523" i="2" s="1"/>
  <c r="F3352" i="2"/>
  <c r="F3357" i="2" s="1"/>
  <c r="F3362" i="2" s="1"/>
  <c r="F3367" i="2" s="1"/>
  <c r="F3372" i="2" s="1"/>
  <c r="F3377" i="2" s="1"/>
  <c r="F3113" i="2"/>
  <c r="F3118" i="2" s="1"/>
  <c r="F3123" i="2" s="1"/>
  <c r="F3128" i="2" s="1"/>
  <c r="F3133" i="2" s="1"/>
  <c r="F3138" i="2" s="1"/>
  <c r="E3378" i="2"/>
  <c r="E3352" i="2"/>
  <c r="E3357" i="2" s="1"/>
  <c r="E3362" i="2" s="1"/>
  <c r="E3367" i="2" s="1"/>
  <c r="E3372" i="2" s="1"/>
  <c r="E3377" i="2" s="1"/>
  <c r="F3381" i="2"/>
  <c r="F3384" i="2"/>
  <c r="F3378" i="2"/>
  <c r="G3381" i="2"/>
  <c r="G3384" i="2"/>
  <c r="G3378" i="2"/>
  <c r="E3384" i="2"/>
  <c r="E3381" i="2"/>
  <c r="E3113" i="2"/>
  <c r="E3118" i="2" s="1"/>
  <c r="E3123" i="2" s="1"/>
  <c r="E3128" i="2" s="1"/>
  <c r="E3133" i="2" s="1"/>
  <c r="E3138" i="2" s="1"/>
  <c r="G3113" i="2"/>
  <c r="G3118" i="2" s="1"/>
  <c r="G3123" i="2" s="1"/>
  <c r="G3128" i="2" s="1"/>
  <c r="G3133" i="2" s="1"/>
  <c r="G3138" i="2" s="1"/>
  <c r="G3142" i="2"/>
  <c r="G3145" i="2"/>
  <c r="F3142" i="2"/>
  <c r="F3145" i="2"/>
  <c r="E3145" i="2"/>
  <c r="E3142" i="2"/>
  <c r="G3139" i="2"/>
  <c r="F3139" i="2"/>
  <c r="E3139" i="2"/>
  <c r="F2944" i="2"/>
  <c r="F2946" i="2" s="1"/>
  <c r="E2950" i="2" s="1"/>
  <c r="I2924" i="2"/>
  <c r="I2923" i="2"/>
  <c r="I2922" i="2"/>
  <c r="B2862" i="2"/>
  <c r="E2861" i="2"/>
  <c r="D2883" i="2" s="1"/>
  <c r="D2884" i="2" s="1"/>
  <c r="B2861" i="2"/>
  <c r="D2865" i="2" s="1"/>
  <c r="E3379" i="2" l="1"/>
  <c r="E3140" i="2"/>
  <c r="D2901" i="2"/>
  <c r="D2902" i="2" s="1"/>
  <c r="C2945" i="2"/>
  <c r="C2944" i="2"/>
  <c r="D2866" i="2"/>
  <c r="E3141" i="2" l="1"/>
  <c r="E3153" i="2" s="1"/>
  <c r="E3385" i="2"/>
  <c r="E3389" i="2" s="1"/>
  <c r="F3420" i="2" s="1"/>
  <c r="G3420" i="2" s="1"/>
  <c r="I3265" i="2"/>
  <c r="E3380" i="2"/>
  <c r="E3392" i="2" s="1"/>
  <c r="G3380" i="2"/>
  <c r="G3392" i="2" s="1"/>
  <c r="F3380" i="2"/>
  <c r="F3392" i="2" s="1"/>
  <c r="F3141" i="2"/>
  <c r="F3153" i="2" s="1"/>
  <c r="I3026" i="2"/>
  <c r="E3146" i="2"/>
  <c r="E3150" i="2" s="1"/>
  <c r="F3181" i="2" s="1"/>
  <c r="G3181" i="2" s="1"/>
  <c r="G3141" i="2"/>
  <c r="G3153" i="2" s="1"/>
  <c r="C2946" i="2"/>
  <c r="F2950" i="2" s="1"/>
  <c r="B2619" i="2"/>
  <c r="D2622" i="2" s="1"/>
  <c r="A2848" i="2" s="1"/>
  <c r="F2839" i="2"/>
  <c r="F2838" i="2"/>
  <c r="F2837" i="2"/>
  <c r="F2836" i="2"/>
  <c r="G2803" i="2"/>
  <c r="F2803" i="2"/>
  <c r="E2803" i="2"/>
  <c r="G2798" i="2"/>
  <c r="F2798" i="2"/>
  <c r="E2798" i="2"/>
  <c r="B2796" i="2"/>
  <c r="G2793" i="2"/>
  <c r="F2793" i="2"/>
  <c r="E2793" i="2"/>
  <c r="G2791" i="2"/>
  <c r="D2745" i="2" s="1"/>
  <c r="F2791" i="2"/>
  <c r="D2743" i="2" s="1"/>
  <c r="E2791" i="2"/>
  <c r="D2741" i="2" s="1"/>
  <c r="D2791" i="2"/>
  <c r="D2740" i="2" s="1"/>
  <c r="B2791" i="2"/>
  <c r="G2788" i="2"/>
  <c r="F2788" i="2"/>
  <c r="E2788" i="2"/>
  <c r="G2786" i="2"/>
  <c r="D2737" i="2" s="1"/>
  <c r="F2786" i="2"/>
  <c r="D2735" i="2" s="1"/>
  <c r="E2786" i="2"/>
  <c r="D2733" i="2" s="1"/>
  <c r="B2786" i="2"/>
  <c r="G2783" i="2"/>
  <c r="F2783" i="2"/>
  <c r="E2783" i="2"/>
  <c r="G2781" i="2"/>
  <c r="D2729" i="2" s="1"/>
  <c r="F2781" i="2"/>
  <c r="D2727" i="2" s="1"/>
  <c r="E2781" i="2"/>
  <c r="D2725" i="2" s="1"/>
  <c r="B2781" i="2"/>
  <c r="G2778" i="2"/>
  <c r="F2778" i="2"/>
  <c r="E2778" i="2"/>
  <c r="G2773" i="2"/>
  <c r="F2773" i="2"/>
  <c r="E2773" i="2"/>
  <c r="G2771" i="2"/>
  <c r="D2713" i="2" s="1"/>
  <c r="F2771" i="2"/>
  <c r="D2711" i="2" s="1"/>
  <c r="E2771" i="2"/>
  <c r="D2709" i="2" s="1"/>
  <c r="D2771" i="2"/>
  <c r="D2708" i="2" s="1"/>
  <c r="G2768" i="2"/>
  <c r="F2768" i="2"/>
  <c r="E2768" i="2"/>
  <c r="G2767" i="2"/>
  <c r="F2767" i="2"/>
  <c r="E2767" i="2"/>
  <c r="D2767" i="2"/>
  <c r="D2766" i="2"/>
  <c r="F2761" i="2"/>
  <c r="D2761" i="2"/>
  <c r="F2759" i="2"/>
  <c r="D2759" i="2"/>
  <c r="F2757" i="2"/>
  <c r="D2757" i="2"/>
  <c r="D2756" i="2"/>
  <c r="F2753" i="2"/>
  <c r="D2753" i="2"/>
  <c r="F2751" i="2"/>
  <c r="D2751" i="2"/>
  <c r="F2749" i="2"/>
  <c r="D2749" i="2"/>
  <c r="D2748" i="2"/>
  <c r="F2745" i="2"/>
  <c r="F2743" i="2"/>
  <c r="F2741" i="2"/>
  <c r="F2737" i="2"/>
  <c r="F2735" i="2"/>
  <c r="F2733" i="2"/>
  <c r="F2729" i="2"/>
  <c r="F2727" i="2"/>
  <c r="F2725" i="2"/>
  <c r="D2722" i="2"/>
  <c r="F2721" i="2" s="1"/>
  <c r="D2720" i="2"/>
  <c r="F2719" i="2" s="1"/>
  <c r="D2718" i="2"/>
  <c r="F2717" i="2" s="1"/>
  <c r="D2714" i="2"/>
  <c r="F2713" i="2" s="1"/>
  <c r="D2712" i="2"/>
  <c r="F2711" i="2" s="1"/>
  <c r="D2710" i="2"/>
  <c r="F2709" i="2" s="1"/>
  <c r="E2701" i="2"/>
  <c r="G2701" i="2" s="1"/>
  <c r="G2699" i="2"/>
  <c r="G2769" i="2" s="1"/>
  <c r="F2699" i="2"/>
  <c r="F2769" i="2" s="1"/>
  <c r="E2699" i="2"/>
  <c r="E2769" i="2" s="1"/>
  <c r="D2697" i="2"/>
  <c r="D2786" i="2" s="1"/>
  <c r="D2732" i="2" s="1"/>
  <c r="D2696" i="2"/>
  <c r="D2781" i="2" s="1"/>
  <c r="D2724" i="2" s="1"/>
  <c r="D2688" i="2"/>
  <c r="E2688" i="2" s="1"/>
  <c r="D2687" i="2"/>
  <c r="G2776" i="2" s="1"/>
  <c r="D2686" i="2"/>
  <c r="E2686" i="2" s="1"/>
  <c r="F2686" i="2" s="1"/>
  <c r="G2686" i="2" s="1"/>
  <c r="G2685" i="2"/>
  <c r="G2766" i="2" s="1"/>
  <c r="F2685" i="2"/>
  <c r="F2766" i="2" s="1"/>
  <c r="E2685" i="2"/>
  <c r="E2766" i="2" s="1"/>
  <c r="G2684" i="2"/>
  <c r="F2684" i="2"/>
  <c r="E2684" i="2"/>
  <c r="B2377" i="2"/>
  <c r="D2380" i="2" s="1"/>
  <c r="A2606" i="2" s="1"/>
  <c r="F2597" i="2"/>
  <c r="F2596" i="2"/>
  <c r="F2595" i="2"/>
  <c r="F2594" i="2"/>
  <c r="G2561" i="2"/>
  <c r="F2561" i="2"/>
  <c r="E2561" i="2"/>
  <c r="G2556" i="2"/>
  <c r="F2556" i="2"/>
  <c r="E2556" i="2"/>
  <c r="B2554" i="2"/>
  <c r="G2551" i="2"/>
  <c r="F2551" i="2"/>
  <c r="E2551" i="2"/>
  <c r="G2549" i="2"/>
  <c r="D2503" i="2" s="1"/>
  <c r="F2549" i="2"/>
  <c r="D2501" i="2" s="1"/>
  <c r="E2549" i="2"/>
  <c r="D2499" i="2" s="1"/>
  <c r="D2549" i="2"/>
  <c r="D2498" i="2" s="1"/>
  <c r="B2549" i="2"/>
  <c r="G2546" i="2"/>
  <c r="F2546" i="2"/>
  <c r="E2546" i="2"/>
  <c r="G2544" i="2"/>
  <c r="D2495" i="2" s="1"/>
  <c r="F2544" i="2"/>
  <c r="D2493" i="2" s="1"/>
  <c r="E2544" i="2"/>
  <c r="D2491" i="2" s="1"/>
  <c r="B2544" i="2"/>
  <c r="G2541" i="2"/>
  <c r="F2541" i="2"/>
  <c r="E2541" i="2"/>
  <c r="G2539" i="2"/>
  <c r="D2487" i="2" s="1"/>
  <c r="F2539" i="2"/>
  <c r="D2485" i="2" s="1"/>
  <c r="E2539" i="2"/>
  <c r="D2483" i="2" s="1"/>
  <c r="B2539" i="2"/>
  <c r="G2536" i="2"/>
  <c r="F2536" i="2"/>
  <c r="E2536" i="2"/>
  <c r="G2531" i="2"/>
  <c r="F2531" i="2"/>
  <c r="E2531" i="2"/>
  <c r="G2529" i="2"/>
  <c r="D2471" i="2" s="1"/>
  <c r="F2529" i="2"/>
  <c r="D2469" i="2" s="1"/>
  <c r="E2529" i="2"/>
  <c r="D2467" i="2" s="1"/>
  <c r="D2529" i="2"/>
  <c r="D2466" i="2" s="1"/>
  <c r="G2526" i="2"/>
  <c r="F2526" i="2"/>
  <c r="E2526" i="2"/>
  <c r="G2525" i="2"/>
  <c r="F2525" i="2"/>
  <c r="E2525" i="2"/>
  <c r="D2525" i="2"/>
  <c r="D2524" i="2"/>
  <c r="F2519" i="2"/>
  <c r="D2519" i="2"/>
  <c r="F2517" i="2"/>
  <c r="D2517" i="2"/>
  <c r="F2515" i="2"/>
  <c r="D2515" i="2"/>
  <c r="D2514" i="2"/>
  <c r="F2511" i="2"/>
  <c r="D2511" i="2"/>
  <c r="F2509" i="2"/>
  <c r="D2509" i="2"/>
  <c r="F2507" i="2"/>
  <c r="D2507" i="2"/>
  <c r="D2506" i="2"/>
  <c r="F2503" i="2"/>
  <c r="F2501" i="2"/>
  <c r="F2499" i="2"/>
  <c r="F2495" i="2"/>
  <c r="F2493" i="2"/>
  <c r="F2491" i="2"/>
  <c r="F2487" i="2"/>
  <c r="F2485" i="2"/>
  <c r="F2483" i="2"/>
  <c r="D2480" i="2"/>
  <c r="F2479" i="2" s="1"/>
  <c r="D2478" i="2"/>
  <c r="F2477" i="2" s="1"/>
  <c r="D2476" i="2"/>
  <c r="F2475" i="2" s="1"/>
  <c r="D2472" i="2"/>
  <c r="F2471" i="2" s="1"/>
  <c r="D2470" i="2"/>
  <c r="F2469" i="2" s="1"/>
  <c r="D2468" i="2"/>
  <c r="F2467" i="2" s="1"/>
  <c r="E2459" i="2"/>
  <c r="G2459" i="2" s="1"/>
  <c r="G2457" i="2"/>
  <c r="G2527" i="2" s="1"/>
  <c r="F2457" i="2"/>
  <c r="F2527" i="2" s="1"/>
  <c r="E2457" i="2"/>
  <c r="E2527" i="2" s="1"/>
  <c r="D2455" i="2"/>
  <c r="D2544" i="2" s="1"/>
  <c r="D2490" i="2" s="1"/>
  <c r="D2454" i="2"/>
  <c r="D2539" i="2" s="1"/>
  <c r="D2482" i="2" s="1"/>
  <c r="D2446" i="2"/>
  <c r="F2446" i="2" s="1"/>
  <c r="D2445" i="2"/>
  <c r="F2445" i="2" s="1"/>
  <c r="F2534" i="2" s="1"/>
  <c r="D2444" i="2"/>
  <c r="E2444" i="2" s="1"/>
  <c r="F2444" i="2" s="1"/>
  <c r="G2444" i="2" s="1"/>
  <c r="G2443" i="2"/>
  <c r="G2524" i="2" s="1"/>
  <c r="F2443" i="2"/>
  <c r="F2524" i="2" s="1"/>
  <c r="E2443" i="2"/>
  <c r="E2524" i="2" s="1"/>
  <c r="G2442" i="2"/>
  <c r="F2442" i="2"/>
  <c r="E2442" i="2"/>
  <c r="B2144" i="2"/>
  <c r="D2147" i="2" s="1"/>
  <c r="A2373" i="2" s="1"/>
  <c r="F2364" i="2"/>
  <c r="F2363" i="2"/>
  <c r="F2362" i="2"/>
  <c r="F2361" i="2"/>
  <c r="G2328" i="2"/>
  <c r="F2328" i="2"/>
  <c r="E2328" i="2"/>
  <c r="G2326" i="2"/>
  <c r="C2326" i="2"/>
  <c r="B2326" i="2"/>
  <c r="G2323" i="2"/>
  <c r="F2323" i="2"/>
  <c r="E2323" i="2"/>
  <c r="G2321" i="2"/>
  <c r="D2286" i="2" s="1"/>
  <c r="F2321" i="2"/>
  <c r="D2284" i="2" s="1"/>
  <c r="C2321" i="2"/>
  <c r="B2321" i="2"/>
  <c r="G2318" i="2"/>
  <c r="F2318" i="2"/>
  <c r="E2318" i="2"/>
  <c r="G2316" i="2"/>
  <c r="D2270" i="2" s="1"/>
  <c r="F2316" i="2"/>
  <c r="D2268" i="2" s="1"/>
  <c r="E2316" i="2"/>
  <c r="D2266" i="2" s="1"/>
  <c r="D2316" i="2"/>
  <c r="D2265" i="2" s="1"/>
  <c r="B2316" i="2"/>
  <c r="G2313" i="2"/>
  <c r="F2313" i="2"/>
  <c r="E2313" i="2"/>
  <c r="G2311" i="2"/>
  <c r="D2262" i="2" s="1"/>
  <c r="F2311" i="2"/>
  <c r="D2260" i="2" s="1"/>
  <c r="E2311" i="2"/>
  <c r="D2258" i="2" s="1"/>
  <c r="B2311" i="2"/>
  <c r="G2308" i="2"/>
  <c r="F2308" i="2"/>
  <c r="E2308" i="2"/>
  <c r="B2306" i="2"/>
  <c r="G2303" i="2"/>
  <c r="F2303" i="2"/>
  <c r="E2303" i="2"/>
  <c r="G2298" i="2"/>
  <c r="F2298" i="2"/>
  <c r="E2298" i="2"/>
  <c r="G2296" i="2"/>
  <c r="D2238" i="2" s="1"/>
  <c r="F2296" i="2"/>
  <c r="D2236" i="2" s="1"/>
  <c r="E2296" i="2"/>
  <c r="D2234" i="2" s="1"/>
  <c r="D2296" i="2"/>
  <c r="D2233" i="2" s="1"/>
  <c r="G2293" i="2"/>
  <c r="F2293" i="2"/>
  <c r="E2293" i="2"/>
  <c r="G2292" i="2"/>
  <c r="F2292" i="2"/>
  <c r="E2292" i="2"/>
  <c r="D2292" i="2"/>
  <c r="D2291" i="2"/>
  <c r="F2286" i="2"/>
  <c r="F2284" i="2"/>
  <c r="F2282" i="2"/>
  <c r="F2278" i="2"/>
  <c r="D2278" i="2"/>
  <c r="F2276" i="2"/>
  <c r="D2276" i="2"/>
  <c r="F2274" i="2"/>
  <c r="D2274" i="2"/>
  <c r="D2273" i="2"/>
  <c r="F2270" i="2"/>
  <c r="F2268" i="2"/>
  <c r="F2266" i="2"/>
  <c r="F2262" i="2"/>
  <c r="F2260" i="2"/>
  <c r="F2258" i="2"/>
  <c r="F2254" i="2"/>
  <c r="D2254" i="2"/>
  <c r="F2252" i="2"/>
  <c r="D2252" i="2"/>
  <c r="F2250" i="2"/>
  <c r="D2250" i="2"/>
  <c r="D2249" i="2"/>
  <c r="D2247" i="2"/>
  <c r="F2246" i="2" s="1"/>
  <c r="D2245" i="2"/>
  <c r="F2244" i="2" s="1"/>
  <c r="D2243" i="2"/>
  <c r="F2242" i="2" s="1"/>
  <c r="D2239" i="2"/>
  <c r="F2238" i="2" s="1"/>
  <c r="D2237" i="2"/>
  <c r="F2236" i="2" s="1"/>
  <c r="D2235" i="2"/>
  <c r="F2234" i="2" s="1"/>
  <c r="E2226" i="2"/>
  <c r="F2226" i="2" s="1"/>
  <c r="G2224" i="2"/>
  <c r="G2294" i="2" s="1"/>
  <c r="F2224" i="2"/>
  <c r="F2294" i="2" s="1"/>
  <c r="E2224" i="2"/>
  <c r="E2294" i="2" s="1"/>
  <c r="D2222" i="2"/>
  <c r="D2311" i="2" s="1"/>
  <c r="D2257" i="2" s="1"/>
  <c r="F2326" i="2"/>
  <c r="D2213" i="2"/>
  <c r="D2326" i="2" s="1"/>
  <c r="D2212" i="2"/>
  <c r="G2301" i="2" s="1"/>
  <c r="D2211" i="2"/>
  <c r="D2321" i="2" s="1"/>
  <c r="D2281" i="2" s="1"/>
  <c r="G2210" i="2"/>
  <c r="G2291" i="2" s="1"/>
  <c r="F2210" i="2"/>
  <c r="F2291" i="2" s="1"/>
  <c r="E2210" i="2"/>
  <c r="E2291" i="2" s="1"/>
  <c r="G2209" i="2"/>
  <c r="F2209" i="2"/>
  <c r="E2209" i="2"/>
  <c r="F2542" i="2" l="1"/>
  <c r="G2542" i="2"/>
  <c r="D2840" i="2"/>
  <c r="D2841" i="2" s="1"/>
  <c r="G2226" i="2"/>
  <c r="F2562" i="2"/>
  <c r="F2552" i="2"/>
  <c r="G2784" i="2"/>
  <c r="F2537" i="2"/>
  <c r="D2598" i="2"/>
  <c r="D2599" i="2" s="1"/>
  <c r="K2811" i="2"/>
  <c r="I2811" i="2"/>
  <c r="F2774" i="2"/>
  <c r="F2775" i="2" s="1"/>
  <c r="F2784" i="2"/>
  <c r="F2794" i="2"/>
  <c r="F2779" i="2"/>
  <c r="G2794" i="2"/>
  <c r="G2779" i="2"/>
  <c r="F2804" i="2"/>
  <c r="G2804" i="2"/>
  <c r="G2799" i="2"/>
  <c r="E2784" i="2"/>
  <c r="E2779" i="2"/>
  <c r="E2794" i="2"/>
  <c r="E2804" i="2"/>
  <c r="E2799" i="2"/>
  <c r="E2789" i="2"/>
  <c r="G2688" i="2"/>
  <c r="F2688" i="2"/>
  <c r="D2776" i="2"/>
  <c r="D2716" i="2" s="1"/>
  <c r="E2776" i="2"/>
  <c r="F2776" i="2"/>
  <c r="F2799" i="2"/>
  <c r="J2811" i="2"/>
  <c r="E2774" i="2"/>
  <c r="E2775" i="2" s="1"/>
  <c r="G2774" i="2"/>
  <c r="G2775" i="2" s="1"/>
  <c r="F2701" i="2"/>
  <c r="G2562" i="2"/>
  <c r="G2552" i="2"/>
  <c r="I2569" i="2"/>
  <c r="K2569" i="2"/>
  <c r="G2557" i="2"/>
  <c r="G2537" i="2"/>
  <c r="E2542" i="2"/>
  <c r="E2537" i="2"/>
  <c r="E2552" i="2"/>
  <c r="E2557" i="2"/>
  <c r="E2547" i="2"/>
  <c r="E2562" i="2"/>
  <c r="E2446" i="2"/>
  <c r="G2446" i="2"/>
  <c r="F2557" i="2"/>
  <c r="G2445" i="2"/>
  <c r="G2534" i="2" s="1"/>
  <c r="F2532" i="2"/>
  <c r="F2533" i="2" s="1"/>
  <c r="J2569" i="2"/>
  <c r="F2459" i="2"/>
  <c r="D2534" i="2"/>
  <c r="D2474" i="2" s="1"/>
  <c r="E2532" i="2"/>
  <c r="G2532" i="2"/>
  <c r="G2533" i="2" s="1"/>
  <c r="G2538" i="2" s="1"/>
  <c r="G2543" i="2" s="1"/>
  <c r="G2548" i="2" s="1"/>
  <c r="E2445" i="2"/>
  <c r="E2534" i="2" s="1"/>
  <c r="E2213" i="2"/>
  <c r="E2326" i="2" s="1"/>
  <c r="D2365" i="2"/>
  <c r="D2366" i="2" s="1"/>
  <c r="K2336" i="2"/>
  <c r="I2336" i="2"/>
  <c r="G2299" i="2"/>
  <c r="G2300" i="2" s="1"/>
  <c r="G2319" i="2"/>
  <c r="G2304" i="2"/>
  <c r="G2324" i="2"/>
  <c r="G2329" i="2"/>
  <c r="F2329" i="2"/>
  <c r="F2324" i="2"/>
  <c r="F2319" i="2"/>
  <c r="E2319" i="2"/>
  <c r="E2324" i="2"/>
  <c r="E2321" i="2"/>
  <c r="D2282" i="2" s="1"/>
  <c r="E2329" i="2"/>
  <c r="E2299" i="2"/>
  <c r="E2300" i="2" s="1"/>
  <c r="E2309" i="2"/>
  <c r="E2314" i="2"/>
  <c r="E2304" i="2"/>
  <c r="D2301" i="2"/>
  <c r="D2241" i="2" s="1"/>
  <c r="F2304" i="2"/>
  <c r="F2314" i="2"/>
  <c r="E2301" i="2"/>
  <c r="F2299" i="2"/>
  <c r="F2300" i="2" s="1"/>
  <c r="G2309" i="2"/>
  <c r="F2212" i="2"/>
  <c r="F2301" i="2" s="1"/>
  <c r="J2336" i="2"/>
  <c r="F2309" i="2"/>
  <c r="G2553" i="2" l="1"/>
  <c r="G2558" i="2" s="1"/>
  <c r="G2563" i="2" s="1"/>
  <c r="E2780" i="2"/>
  <c r="E2785" i="2" s="1"/>
  <c r="E2790" i="2" s="1"/>
  <c r="E2795" i="2" s="1"/>
  <c r="E2800" i="2" s="1"/>
  <c r="E2805" i="2" s="1"/>
  <c r="F2538" i="2"/>
  <c r="F2543" i="2" s="1"/>
  <c r="F2548" i="2" s="1"/>
  <c r="F2553" i="2" s="1"/>
  <c r="F2558" i="2" s="1"/>
  <c r="F2563" i="2" s="1"/>
  <c r="F2806" i="2"/>
  <c r="G2567" i="2"/>
  <c r="G2809" i="2"/>
  <c r="G2812" i="2"/>
  <c r="G2780" i="2"/>
  <c r="G2785" i="2" s="1"/>
  <c r="G2790" i="2" s="1"/>
  <c r="G2795" i="2" s="1"/>
  <c r="G2800" i="2" s="1"/>
  <c r="G2805" i="2" s="1"/>
  <c r="F2809" i="2"/>
  <c r="F2812" i="2"/>
  <c r="F2780" i="2"/>
  <c r="F2785" i="2" s="1"/>
  <c r="F2790" i="2" s="1"/>
  <c r="F2795" i="2" s="1"/>
  <c r="F2800" i="2" s="1"/>
  <c r="F2805" i="2" s="1"/>
  <c r="E2806" i="2"/>
  <c r="E2809" i="2"/>
  <c r="E2812" i="2"/>
  <c r="G2806" i="2"/>
  <c r="F2567" i="2"/>
  <c r="G2564" i="2"/>
  <c r="G2570" i="2"/>
  <c r="E2567" i="2"/>
  <c r="F2564" i="2"/>
  <c r="F2570" i="2"/>
  <c r="E2570" i="2"/>
  <c r="E2564" i="2"/>
  <c r="E2533" i="2"/>
  <c r="E2538" i="2" s="1"/>
  <c r="E2543" i="2" s="1"/>
  <c r="E2548" i="2" s="1"/>
  <c r="E2553" i="2" s="1"/>
  <c r="E2558" i="2" s="1"/>
  <c r="E2563" i="2" s="1"/>
  <c r="F2305" i="2"/>
  <c r="F2310" i="2" s="1"/>
  <c r="F2315" i="2" s="1"/>
  <c r="F2320" i="2" s="1"/>
  <c r="F2325" i="2" s="1"/>
  <c r="F2330" i="2" s="1"/>
  <c r="G2331" i="2"/>
  <c r="F2331" i="2"/>
  <c r="G2305" i="2"/>
  <c r="G2310" i="2" s="1"/>
  <c r="G2315" i="2" s="1"/>
  <c r="G2320" i="2" s="1"/>
  <c r="G2325" i="2" s="1"/>
  <c r="G2330" i="2" s="1"/>
  <c r="E2305" i="2"/>
  <c r="E2310" i="2" s="1"/>
  <c r="E2315" i="2" s="1"/>
  <c r="E2320" i="2" s="1"/>
  <c r="E2325" i="2" s="1"/>
  <c r="E2330" i="2" s="1"/>
  <c r="G2334" i="2"/>
  <c r="G2337" i="2"/>
  <c r="E2337" i="2"/>
  <c r="E2334" i="2"/>
  <c r="E2331" i="2"/>
  <c r="F2334" i="2"/>
  <c r="F2337" i="2"/>
  <c r="B1902" i="2"/>
  <c r="D1905" i="2" s="1"/>
  <c r="A2131" i="2" s="1"/>
  <c r="F2122" i="2"/>
  <c r="F2121" i="2"/>
  <c r="F2120" i="2"/>
  <c r="F2119" i="2"/>
  <c r="G2086" i="2"/>
  <c r="F2086" i="2"/>
  <c r="E2086" i="2"/>
  <c r="G2081" i="2"/>
  <c r="F2081" i="2"/>
  <c r="E2081" i="2"/>
  <c r="B2079" i="2"/>
  <c r="G2076" i="2"/>
  <c r="F2076" i="2"/>
  <c r="E2076" i="2"/>
  <c r="G2074" i="2"/>
  <c r="D2028" i="2" s="1"/>
  <c r="F2074" i="2"/>
  <c r="D2026" i="2" s="1"/>
  <c r="E2074" i="2"/>
  <c r="D2024" i="2" s="1"/>
  <c r="D2074" i="2"/>
  <c r="D2023" i="2" s="1"/>
  <c r="B2074" i="2"/>
  <c r="G2071" i="2"/>
  <c r="F2071" i="2"/>
  <c r="E2071" i="2"/>
  <c r="G2069" i="2"/>
  <c r="D2020" i="2" s="1"/>
  <c r="F2069" i="2"/>
  <c r="D2018" i="2" s="1"/>
  <c r="E2069" i="2"/>
  <c r="D2016" i="2" s="1"/>
  <c r="B2069" i="2"/>
  <c r="G2066" i="2"/>
  <c r="F2066" i="2"/>
  <c r="E2066" i="2"/>
  <c r="G2064" i="2"/>
  <c r="D2012" i="2" s="1"/>
  <c r="F2064" i="2"/>
  <c r="D2010" i="2" s="1"/>
  <c r="E2064" i="2"/>
  <c r="D2008" i="2" s="1"/>
  <c r="B2064" i="2"/>
  <c r="G2061" i="2"/>
  <c r="F2061" i="2"/>
  <c r="E2061" i="2"/>
  <c r="G2056" i="2"/>
  <c r="F2056" i="2"/>
  <c r="E2056" i="2"/>
  <c r="G2054" i="2"/>
  <c r="D1996" i="2" s="1"/>
  <c r="F2054" i="2"/>
  <c r="D1994" i="2" s="1"/>
  <c r="E2054" i="2"/>
  <c r="D1992" i="2" s="1"/>
  <c r="D2054" i="2"/>
  <c r="D1991" i="2" s="1"/>
  <c r="G2051" i="2"/>
  <c r="F2051" i="2"/>
  <c r="E2051" i="2"/>
  <c r="G2050" i="2"/>
  <c r="F2050" i="2"/>
  <c r="E2050" i="2"/>
  <c r="D2050" i="2"/>
  <c r="D2049" i="2"/>
  <c r="F2044" i="2"/>
  <c r="D2044" i="2"/>
  <c r="F2042" i="2"/>
  <c r="D2042" i="2"/>
  <c r="F2040" i="2"/>
  <c r="D2040" i="2"/>
  <c r="D2039" i="2"/>
  <c r="F2036" i="2"/>
  <c r="D2036" i="2"/>
  <c r="F2034" i="2"/>
  <c r="D2034" i="2"/>
  <c r="F2032" i="2"/>
  <c r="D2032" i="2"/>
  <c r="D2031" i="2"/>
  <c r="F2028" i="2"/>
  <c r="F2026" i="2"/>
  <c r="F2024" i="2"/>
  <c r="F2020" i="2"/>
  <c r="F2018" i="2"/>
  <c r="F2016" i="2"/>
  <c r="F2012" i="2"/>
  <c r="F2010" i="2"/>
  <c r="F2008" i="2"/>
  <c r="D2005" i="2"/>
  <c r="F2004" i="2" s="1"/>
  <c r="D2003" i="2"/>
  <c r="F2002" i="2" s="1"/>
  <c r="D2001" i="2"/>
  <c r="F2000" i="2" s="1"/>
  <c r="D1997" i="2"/>
  <c r="F1996" i="2" s="1"/>
  <c r="D1995" i="2"/>
  <c r="F1994" i="2" s="1"/>
  <c r="D1993" i="2"/>
  <c r="F1992" i="2" s="1"/>
  <c r="E1984" i="2"/>
  <c r="F1984" i="2" s="1"/>
  <c r="G1982" i="2"/>
  <c r="G2052" i="2" s="1"/>
  <c r="F1982" i="2"/>
  <c r="F2052" i="2" s="1"/>
  <c r="E1982" i="2"/>
  <c r="E2052" i="2" s="1"/>
  <c r="D1980" i="2"/>
  <c r="D2069" i="2" s="1"/>
  <c r="D2015" i="2" s="1"/>
  <c r="D1979" i="2"/>
  <c r="D2064" i="2" s="1"/>
  <c r="D2007" i="2" s="1"/>
  <c r="D1971" i="2"/>
  <c r="G1971" i="2" s="1"/>
  <c r="G2059" i="2"/>
  <c r="F2059" i="2"/>
  <c r="D1970" i="2"/>
  <c r="E1970" i="2" s="1"/>
  <c r="E2059" i="2" s="1"/>
  <c r="D1969" i="2"/>
  <c r="E1969" i="2" s="1"/>
  <c r="F1969" i="2" s="1"/>
  <c r="G1969" i="2" s="1"/>
  <c r="G1968" i="2"/>
  <c r="G2049" i="2" s="1"/>
  <c r="F1968" i="2"/>
  <c r="F2049" i="2" s="1"/>
  <c r="E1968" i="2"/>
  <c r="E2049" i="2" s="1"/>
  <c r="G1967" i="2"/>
  <c r="F1967" i="2"/>
  <c r="E1967" i="2"/>
  <c r="B1658" i="2"/>
  <c r="D1661" i="2" s="1"/>
  <c r="A1887" i="2" s="1"/>
  <c r="F1878" i="2"/>
  <c r="F1877" i="2"/>
  <c r="F1876" i="2"/>
  <c r="F1875" i="2"/>
  <c r="G1842" i="2"/>
  <c r="F1842" i="2"/>
  <c r="E1842" i="2"/>
  <c r="G1837" i="2"/>
  <c r="F1837" i="2"/>
  <c r="E1837" i="2"/>
  <c r="B1835" i="2"/>
  <c r="G1832" i="2"/>
  <c r="F1832" i="2"/>
  <c r="E1832" i="2"/>
  <c r="G1830" i="2"/>
  <c r="D1784" i="2" s="1"/>
  <c r="F1830" i="2"/>
  <c r="D1782" i="2" s="1"/>
  <c r="E1830" i="2"/>
  <c r="D1780" i="2" s="1"/>
  <c r="D1830" i="2"/>
  <c r="D1779" i="2" s="1"/>
  <c r="B1830" i="2"/>
  <c r="G1827" i="2"/>
  <c r="F1827" i="2"/>
  <c r="E1827" i="2"/>
  <c r="G1825" i="2"/>
  <c r="D1776" i="2" s="1"/>
  <c r="F1825" i="2"/>
  <c r="D1774" i="2" s="1"/>
  <c r="E1825" i="2"/>
  <c r="D1772" i="2" s="1"/>
  <c r="B1825" i="2"/>
  <c r="G1822" i="2"/>
  <c r="F1822" i="2"/>
  <c r="E1822" i="2"/>
  <c r="G1820" i="2"/>
  <c r="D1768" i="2" s="1"/>
  <c r="F1820" i="2"/>
  <c r="D1766" i="2" s="1"/>
  <c r="E1820" i="2"/>
  <c r="D1764" i="2" s="1"/>
  <c r="B1820" i="2"/>
  <c r="G1817" i="2"/>
  <c r="F1817" i="2"/>
  <c r="E1817" i="2"/>
  <c r="G1812" i="2"/>
  <c r="F1812" i="2"/>
  <c r="E1812" i="2"/>
  <c r="G1810" i="2"/>
  <c r="D1752" i="2" s="1"/>
  <c r="F1810" i="2"/>
  <c r="D1750" i="2" s="1"/>
  <c r="E1810" i="2"/>
  <c r="D1748" i="2" s="1"/>
  <c r="D1810" i="2"/>
  <c r="D1747" i="2" s="1"/>
  <c r="G1807" i="2"/>
  <c r="F1807" i="2"/>
  <c r="E1807" i="2"/>
  <c r="G1806" i="2"/>
  <c r="F1806" i="2"/>
  <c r="E1806" i="2"/>
  <c r="D1806" i="2"/>
  <c r="D1805" i="2"/>
  <c r="F1800" i="2"/>
  <c r="D1800" i="2"/>
  <c r="F1798" i="2"/>
  <c r="D1798" i="2"/>
  <c r="F1796" i="2"/>
  <c r="D1796" i="2"/>
  <c r="D1795" i="2"/>
  <c r="F1792" i="2"/>
  <c r="D1792" i="2"/>
  <c r="F1790" i="2"/>
  <c r="D1790" i="2"/>
  <c r="F1788" i="2"/>
  <c r="D1788" i="2"/>
  <c r="D1787" i="2"/>
  <c r="F1784" i="2"/>
  <c r="F1782" i="2"/>
  <c r="F1780" i="2"/>
  <c r="F1776" i="2"/>
  <c r="F1774" i="2"/>
  <c r="F1772" i="2"/>
  <c r="F1768" i="2"/>
  <c r="F1766" i="2"/>
  <c r="F1764" i="2"/>
  <c r="D1761" i="2"/>
  <c r="F1760" i="2" s="1"/>
  <c r="D1759" i="2"/>
  <c r="F1758" i="2" s="1"/>
  <c r="D1757" i="2"/>
  <c r="F1756" i="2" s="1"/>
  <c r="D1753" i="2"/>
  <c r="F1752" i="2" s="1"/>
  <c r="D1751" i="2"/>
  <c r="F1750" i="2" s="1"/>
  <c r="D1749" i="2"/>
  <c r="F1748" i="2" s="1"/>
  <c r="E1740" i="2"/>
  <c r="F1740" i="2" s="1"/>
  <c r="G1738" i="2"/>
  <c r="G1808" i="2" s="1"/>
  <c r="F1738" i="2"/>
  <c r="F1808" i="2" s="1"/>
  <c r="E1738" i="2"/>
  <c r="E1808" i="2" s="1"/>
  <c r="D1736" i="2"/>
  <c r="D1825" i="2" s="1"/>
  <c r="D1771" i="2" s="1"/>
  <c r="D1735" i="2"/>
  <c r="D1820" i="2" s="1"/>
  <c r="D1763" i="2" s="1"/>
  <c r="D1727" i="2"/>
  <c r="G1727" i="2" s="1"/>
  <c r="D1726" i="2"/>
  <c r="G1726" i="2" s="1"/>
  <c r="G1815" i="2" s="1"/>
  <c r="D1725" i="2"/>
  <c r="E1725" i="2" s="1"/>
  <c r="F1725" i="2" s="1"/>
  <c r="G1725" i="2" s="1"/>
  <c r="G1724" i="2"/>
  <c r="G1805" i="2" s="1"/>
  <c r="F1724" i="2"/>
  <c r="F1805" i="2" s="1"/>
  <c r="E1724" i="2"/>
  <c r="E1805" i="2" s="1"/>
  <c r="G1723" i="2"/>
  <c r="F1723" i="2"/>
  <c r="E1723" i="2"/>
  <c r="B1416" i="2"/>
  <c r="D1419" i="2" s="1"/>
  <c r="A1645" i="2" s="1"/>
  <c r="F1636" i="2"/>
  <c r="F1635" i="2"/>
  <c r="F1634" i="2"/>
  <c r="F1633" i="2"/>
  <c r="G1600" i="2"/>
  <c r="F1600" i="2"/>
  <c r="E1600" i="2"/>
  <c r="G1595" i="2"/>
  <c r="F1595" i="2"/>
  <c r="E1595" i="2"/>
  <c r="B1593" i="2"/>
  <c r="G1590" i="2"/>
  <c r="F1590" i="2"/>
  <c r="E1590" i="2"/>
  <c r="G1588" i="2"/>
  <c r="D1542" i="2" s="1"/>
  <c r="F1588" i="2"/>
  <c r="D1540" i="2" s="1"/>
  <c r="E1588" i="2"/>
  <c r="D1538" i="2" s="1"/>
  <c r="D1588" i="2"/>
  <c r="D1537" i="2" s="1"/>
  <c r="B1588" i="2"/>
  <c r="G1585" i="2"/>
  <c r="F1585" i="2"/>
  <c r="E1585" i="2"/>
  <c r="G1583" i="2"/>
  <c r="D1534" i="2" s="1"/>
  <c r="F1583" i="2"/>
  <c r="D1532" i="2" s="1"/>
  <c r="E1583" i="2"/>
  <c r="D1530" i="2" s="1"/>
  <c r="B1583" i="2"/>
  <c r="G1580" i="2"/>
  <c r="F1580" i="2"/>
  <c r="E1580" i="2"/>
  <c r="G1578" i="2"/>
  <c r="D1526" i="2" s="1"/>
  <c r="F1578" i="2"/>
  <c r="D1524" i="2" s="1"/>
  <c r="E1578" i="2"/>
  <c r="D1522" i="2" s="1"/>
  <c r="B1578" i="2"/>
  <c r="G1575" i="2"/>
  <c r="F1575" i="2"/>
  <c r="E1575" i="2"/>
  <c r="G1570" i="2"/>
  <c r="F1570" i="2"/>
  <c r="E1570" i="2"/>
  <c r="G1568" i="2"/>
  <c r="D1510" i="2" s="1"/>
  <c r="F1568" i="2"/>
  <c r="D1508" i="2" s="1"/>
  <c r="E1568" i="2"/>
  <c r="D1506" i="2" s="1"/>
  <c r="D1568" i="2"/>
  <c r="D1505" i="2" s="1"/>
  <c r="G1565" i="2"/>
  <c r="F1565" i="2"/>
  <c r="E1565" i="2"/>
  <c r="G1564" i="2"/>
  <c r="F1564" i="2"/>
  <c r="E1564" i="2"/>
  <c r="D1564" i="2"/>
  <c r="D1563" i="2"/>
  <c r="F1558" i="2"/>
  <c r="D1558" i="2"/>
  <c r="F1556" i="2"/>
  <c r="D1556" i="2"/>
  <c r="F1554" i="2"/>
  <c r="D1554" i="2"/>
  <c r="D1553" i="2"/>
  <c r="F1550" i="2"/>
  <c r="D1550" i="2"/>
  <c r="F1548" i="2"/>
  <c r="D1548" i="2"/>
  <c r="F1546" i="2"/>
  <c r="D1546" i="2"/>
  <c r="D1545" i="2"/>
  <c r="F1542" i="2"/>
  <c r="F1540" i="2"/>
  <c r="F1538" i="2"/>
  <c r="F1534" i="2"/>
  <c r="F1532" i="2"/>
  <c r="F1530" i="2"/>
  <c r="F1526" i="2"/>
  <c r="F1524" i="2"/>
  <c r="F1522" i="2"/>
  <c r="D1519" i="2"/>
  <c r="F1518" i="2" s="1"/>
  <c r="D1517" i="2"/>
  <c r="F1516" i="2" s="1"/>
  <c r="D1515" i="2"/>
  <c r="F1514" i="2" s="1"/>
  <c r="D1511" i="2"/>
  <c r="F1510" i="2" s="1"/>
  <c r="D1509" i="2"/>
  <c r="F1508" i="2" s="1"/>
  <c r="D1507" i="2"/>
  <c r="F1506" i="2" s="1"/>
  <c r="E1498" i="2"/>
  <c r="F1498" i="2" s="1"/>
  <c r="G1496" i="2"/>
  <c r="G1566" i="2" s="1"/>
  <c r="F1496" i="2"/>
  <c r="F1566" i="2" s="1"/>
  <c r="E1496" i="2"/>
  <c r="E1566" i="2" s="1"/>
  <c r="D1494" i="2"/>
  <c r="D1583" i="2" s="1"/>
  <c r="D1529" i="2" s="1"/>
  <c r="D1493" i="2"/>
  <c r="D1578" i="2" s="1"/>
  <c r="D1521" i="2" s="1"/>
  <c r="D1485" i="2"/>
  <c r="E1485" i="2" s="1"/>
  <c r="D1484" i="2"/>
  <c r="G1484" i="2" s="1"/>
  <c r="G1573" i="2" s="1"/>
  <c r="D1483" i="2"/>
  <c r="E1483" i="2" s="1"/>
  <c r="F1483" i="2" s="1"/>
  <c r="G1483" i="2" s="1"/>
  <c r="G1482" i="2"/>
  <c r="G1563" i="2" s="1"/>
  <c r="F1482" i="2"/>
  <c r="F1563" i="2" s="1"/>
  <c r="E1482" i="2"/>
  <c r="E1563" i="2" s="1"/>
  <c r="G1481" i="2"/>
  <c r="F1481" i="2"/>
  <c r="E1481" i="2"/>
  <c r="D1251" i="2"/>
  <c r="D1336" i="2" s="1"/>
  <c r="D1279" i="2" s="1"/>
  <c r="G1240" i="2"/>
  <c r="G1321" i="2" s="1"/>
  <c r="F1240" i="2"/>
  <c r="F1321" i="2" s="1"/>
  <c r="E1240" i="2"/>
  <c r="E1321" i="2" s="1"/>
  <c r="G1239" i="2"/>
  <c r="F1239" i="2"/>
  <c r="E1239" i="2"/>
  <c r="B1174" i="2"/>
  <c r="D1177" i="2" s="1"/>
  <c r="A1403" i="2" s="1"/>
  <c r="F1394" i="2"/>
  <c r="F1393" i="2"/>
  <c r="F1392" i="2"/>
  <c r="F1391" i="2"/>
  <c r="G1358" i="2"/>
  <c r="F1358" i="2"/>
  <c r="E1358" i="2"/>
  <c r="G1353" i="2"/>
  <c r="F1353" i="2"/>
  <c r="E1353" i="2"/>
  <c r="B1351" i="2"/>
  <c r="G1348" i="2"/>
  <c r="F1348" i="2"/>
  <c r="E1348" i="2"/>
  <c r="G1346" i="2"/>
  <c r="D1300" i="2" s="1"/>
  <c r="F1346" i="2"/>
  <c r="D1298" i="2" s="1"/>
  <c r="E1346" i="2"/>
  <c r="D1296" i="2" s="1"/>
  <c r="D1346" i="2"/>
  <c r="D1295" i="2" s="1"/>
  <c r="B1346" i="2"/>
  <c r="G1343" i="2"/>
  <c r="F1343" i="2"/>
  <c r="E1343" i="2"/>
  <c r="G1341" i="2"/>
  <c r="D1292" i="2" s="1"/>
  <c r="F1341" i="2"/>
  <c r="D1290" i="2" s="1"/>
  <c r="E1341" i="2"/>
  <c r="D1288" i="2" s="1"/>
  <c r="B1341" i="2"/>
  <c r="G1338" i="2"/>
  <c r="F1338" i="2"/>
  <c r="E1338" i="2"/>
  <c r="G1336" i="2"/>
  <c r="D1284" i="2" s="1"/>
  <c r="F1336" i="2"/>
  <c r="D1282" i="2" s="1"/>
  <c r="E1336" i="2"/>
  <c r="D1280" i="2" s="1"/>
  <c r="B1336" i="2"/>
  <c r="G1333" i="2"/>
  <c r="F1333" i="2"/>
  <c r="E1333" i="2"/>
  <c r="G1328" i="2"/>
  <c r="F1328" i="2"/>
  <c r="E1328" i="2"/>
  <c r="G1326" i="2"/>
  <c r="D1268" i="2" s="1"/>
  <c r="F1326" i="2"/>
  <c r="D1266" i="2" s="1"/>
  <c r="E1326" i="2"/>
  <c r="D1264" i="2" s="1"/>
  <c r="D1326" i="2"/>
  <c r="D1263" i="2" s="1"/>
  <c r="G1323" i="2"/>
  <c r="F1323" i="2"/>
  <c r="E1323" i="2"/>
  <c r="G1322" i="2"/>
  <c r="F1322" i="2"/>
  <c r="E1322" i="2"/>
  <c r="D1322" i="2"/>
  <c r="D1321" i="2"/>
  <c r="F1316" i="2"/>
  <c r="D1316" i="2"/>
  <c r="F1314" i="2"/>
  <c r="D1314" i="2"/>
  <c r="F1312" i="2"/>
  <c r="D1312" i="2"/>
  <c r="D1311" i="2"/>
  <c r="F1308" i="2"/>
  <c r="D1308" i="2"/>
  <c r="F1306" i="2"/>
  <c r="D1306" i="2"/>
  <c r="F1304" i="2"/>
  <c r="D1304" i="2"/>
  <c r="D1303" i="2"/>
  <c r="F1300" i="2"/>
  <c r="F1298" i="2"/>
  <c r="F1296" i="2"/>
  <c r="F1292" i="2"/>
  <c r="F1290" i="2"/>
  <c r="F1288" i="2"/>
  <c r="F1284" i="2"/>
  <c r="F1282" i="2"/>
  <c r="F1280" i="2"/>
  <c r="D1277" i="2"/>
  <c r="F1276" i="2" s="1"/>
  <c r="D1275" i="2"/>
  <c r="F1274" i="2" s="1"/>
  <c r="D1273" i="2"/>
  <c r="F1272" i="2" s="1"/>
  <c r="D1269" i="2"/>
  <c r="F1268" i="2" s="1"/>
  <c r="D1267" i="2"/>
  <c r="F1266" i="2" s="1"/>
  <c r="D1265" i="2"/>
  <c r="F1264" i="2" s="1"/>
  <c r="E1256" i="2"/>
  <c r="F1256" i="2" s="1"/>
  <c r="G1254" i="2"/>
  <c r="G1324" i="2" s="1"/>
  <c r="F1254" i="2"/>
  <c r="F1324" i="2" s="1"/>
  <c r="E1254" i="2"/>
  <c r="E1324" i="2" s="1"/>
  <c r="D1252" i="2"/>
  <c r="D1341" i="2" s="1"/>
  <c r="D1287" i="2" s="1"/>
  <c r="D1243" i="2"/>
  <c r="F1243" i="2" s="1"/>
  <c r="D1242" i="2"/>
  <c r="G1242" i="2" s="1"/>
  <c r="G1331" i="2" s="1"/>
  <c r="D1241" i="2"/>
  <c r="E1241" i="2" s="1"/>
  <c r="F1241" i="2" s="1"/>
  <c r="G1241" i="2" s="1"/>
  <c r="E1092" i="2"/>
  <c r="D1036" i="2" s="1"/>
  <c r="F1092" i="2"/>
  <c r="D1038" i="2" s="1"/>
  <c r="G1092" i="2"/>
  <c r="D1040" i="2" s="1"/>
  <c r="D1092" i="2"/>
  <c r="D1035" i="2" s="1"/>
  <c r="D933" i="2"/>
  <c r="A1159" i="2" s="1"/>
  <c r="F1150" i="2"/>
  <c r="F1149" i="2"/>
  <c r="F1148" i="2"/>
  <c r="F1147" i="2"/>
  <c r="G1114" i="2"/>
  <c r="F1114" i="2"/>
  <c r="E1114" i="2"/>
  <c r="G1109" i="2"/>
  <c r="F1109" i="2"/>
  <c r="E1109" i="2"/>
  <c r="B1107" i="2"/>
  <c r="G1104" i="2"/>
  <c r="F1104" i="2"/>
  <c r="E1104" i="2"/>
  <c r="G1102" i="2"/>
  <c r="D1056" i="2" s="1"/>
  <c r="F1102" i="2"/>
  <c r="D1054" i="2" s="1"/>
  <c r="E1102" i="2"/>
  <c r="D1052" i="2" s="1"/>
  <c r="D1102" i="2"/>
  <c r="D1051" i="2" s="1"/>
  <c r="B1102" i="2"/>
  <c r="G1099" i="2"/>
  <c r="F1099" i="2"/>
  <c r="E1099" i="2"/>
  <c r="G1097" i="2"/>
  <c r="D1048" i="2" s="1"/>
  <c r="F1097" i="2"/>
  <c r="D1046" i="2" s="1"/>
  <c r="E1097" i="2"/>
  <c r="D1044" i="2" s="1"/>
  <c r="B1097" i="2"/>
  <c r="G1094" i="2"/>
  <c r="F1094" i="2"/>
  <c r="E1094" i="2"/>
  <c r="B1092" i="2"/>
  <c r="G1089" i="2"/>
  <c r="F1089" i="2"/>
  <c r="E1089" i="2"/>
  <c r="G1084" i="2"/>
  <c r="F1084" i="2"/>
  <c r="E1084" i="2"/>
  <c r="G1082" i="2"/>
  <c r="D1024" i="2" s="1"/>
  <c r="F1082" i="2"/>
  <c r="D1022" i="2" s="1"/>
  <c r="E1082" i="2"/>
  <c r="D1020" i="2" s="1"/>
  <c r="D1082" i="2"/>
  <c r="D1019" i="2" s="1"/>
  <c r="G1079" i="2"/>
  <c r="F1079" i="2"/>
  <c r="E1079" i="2"/>
  <c r="G1078" i="2"/>
  <c r="F1078" i="2"/>
  <c r="E1078" i="2"/>
  <c r="D1078" i="2"/>
  <c r="G1077" i="2"/>
  <c r="F1077" i="2"/>
  <c r="E1077" i="2"/>
  <c r="D1077" i="2"/>
  <c r="F1072" i="2"/>
  <c r="D1072" i="2"/>
  <c r="F1070" i="2"/>
  <c r="D1070" i="2"/>
  <c r="F1068" i="2"/>
  <c r="D1068" i="2"/>
  <c r="D1067" i="2"/>
  <c r="F1064" i="2"/>
  <c r="D1064" i="2"/>
  <c r="F1062" i="2"/>
  <c r="D1062" i="2"/>
  <c r="F1060" i="2"/>
  <c r="D1060" i="2"/>
  <c r="D1059" i="2"/>
  <c r="F1056" i="2"/>
  <c r="F1054" i="2"/>
  <c r="F1052" i="2"/>
  <c r="F1048" i="2"/>
  <c r="F1046" i="2"/>
  <c r="F1044" i="2"/>
  <c r="F1040" i="2"/>
  <c r="F1038" i="2"/>
  <c r="F1036" i="2"/>
  <c r="D1033" i="2"/>
  <c r="F1032" i="2" s="1"/>
  <c r="D1031" i="2"/>
  <c r="F1030" i="2" s="1"/>
  <c r="D1029" i="2"/>
  <c r="F1028" i="2" s="1"/>
  <c r="D1025" i="2"/>
  <c r="F1024" i="2" s="1"/>
  <c r="D1023" i="2"/>
  <c r="F1022" i="2" s="1"/>
  <c r="D1021" i="2"/>
  <c r="F1020" i="2" s="1"/>
  <c r="E1012" i="2"/>
  <c r="G1012" i="2" s="1"/>
  <c r="G1010" i="2"/>
  <c r="G1080" i="2" s="1"/>
  <c r="F1010" i="2"/>
  <c r="F1080" i="2" s="1"/>
  <c r="E1010" i="2"/>
  <c r="E1080" i="2" s="1"/>
  <c r="D1008" i="2"/>
  <c r="D1097" i="2" s="1"/>
  <c r="D1043" i="2" s="1"/>
  <c r="D999" i="2"/>
  <c r="G999" i="2" s="1"/>
  <c r="D998" i="2"/>
  <c r="D1087" i="2" s="1"/>
  <c r="D1027" i="2" s="1"/>
  <c r="D997" i="2"/>
  <c r="E997" i="2" s="1"/>
  <c r="F997" i="2" s="1"/>
  <c r="G997" i="2" s="1"/>
  <c r="G859" i="2"/>
  <c r="B690" i="2"/>
  <c r="D693" i="2" s="1"/>
  <c r="A919" i="2" s="1"/>
  <c r="F910" i="2"/>
  <c r="F909" i="2"/>
  <c r="F908" i="2"/>
  <c r="F907" i="2"/>
  <c r="G874" i="2"/>
  <c r="F874" i="2"/>
  <c r="E874" i="2"/>
  <c r="G869" i="2"/>
  <c r="F869" i="2"/>
  <c r="E869" i="2"/>
  <c r="B867" i="2"/>
  <c r="G864" i="2"/>
  <c r="F864" i="2"/>
  <c r="E864" i="2"/>
  <c r="G862" i="2"/>
  <c r="D816" i="2" s="1"/>
  <c r="F862" i="2"/>
  <c r="D814" i="2" s="1"/>
  <c r="E862" i="2"/>
  <c r="D812" i="2" s="1"/>
  <c r="D862" i="2"/>
  <c r="D811" i="2" s="1"/>
  <c r="B862" i="2"/>
  <c r="F859" i="2"/>
  <c r="E859" i="2"/>
  <c r="G857" i="2"/>
  <c r="D808" i="2" s="1"/>
  <c r="F857" i="2"/>
  <c r="D806" i="2" s="1"/>
  <c r="E857" i="2"/>
  <c r="D804" i="2" s="1"/>
  <c r="B857" i="2"/>
  <c r="G854" i="2"/>
  <c r="F854" i="2"/>
  <c r="E854" i="2"/>
  <c r="B852" i="2"/>
  <c r="G849" i="2"/>
  <c r="F849" i="2"/>
  <c r="E849" i="2"/>
  <c r="G844" i="2"/>
  <c r="F844" i="2"/>
  <c r="E844" i="2"/>
  <c r="G842" i="2"/>
  <c r="D784" i="2" s="1"/>
  <c r="F842" i="2"/>
  <c r="D782" i="2" s="1"/>
  <c r="E842" i="2"/>
  <c r="D780" i="2" s="1"/>
  <c r="D842" i="2"/>
  <c r="D779" i="2" s="1"/>
  <c r="G839" i="2"/>
  <c r="F839" i="2"/>
  <c r="E839" i="2"/>
  <c r="G838" i="2"/>
  <c r="F838" i="2"/>
  <c r="E838" i="2"/>
  <c r="D838" i="2"/>
  <c r="G837" i="2"/>
  <c r="F837" i="2"/>
  <c r="E837" i="2"/>
  <c r="D837" i="2"/>
  <c r="F832" i="2"/>
  <c r="D832" i="2"/>
  <c r="F830" i="2"/>
  <c r="D830" i="2"/>
  <c r="F828" i="2"/>
  <c r="D828" i="2"/>
  <c r="D827" i="2"/>
  <c r="F824" i="2"/>
  <c r="D824" i="2"/>
  <c r="F822" i="2"/>
  <c r="D822" i="2"/>
  <c r="F820" i="2"/>
  <c r="D820" i="2"/>
  <c r="D819" i="2"/>
  <c r="F816" i="2"/>
  <c r="F814" i="2"/>
  <c r="F812" i="2"/>
  <c r="F808" i="2"/>
  <c r="F806" i="2"/>
  <c r="F804" i="2"/>
  <c r="F800" i="2"/>
  <c r="D800" i="2"/>
  <c r="F798" i="2"/>
  <c r="D798" i="2"/>
  <c r="F796" i="2"/>
  <c r="D796" i="2"/>
  <c r="D795" i="2"/>
  <c r="D793" i="2"/>
  <c r="F792" i="2" s="1"/>
  <c r="D791" i="2"/>
  <c r="F790" i="2" s="1"/>
  <c r="D789" i="2"/>
  <c r="F788" i="2" s="1"/>
  <c r="D785" i="2"/>
  <c r="F784" i="2" s="1"/>
  <c r="D783" i="2"/>
  <c r="F782" i="2" s="1"/>
  <c r="D781" i="2"/>
  <c r="F780" i="2" s="1"/>
  <c r="E772" i="2"/>
  <c r="G772" i="2" s="1"/>
  <c r="G770" i="2"/>
  <c r="G840" i="2" s="1"/>
  <c r="F770" i="2"/>
  <c r="F840" i="2" s="1"/>
  <c r="E770" i="2"/>
  <c r="E840" i="2" s="1"/>
  <c r="D768" i="2"/>
  <c r="D857" i="2" s="1"/>
  <c r="D803" i="2" s="1"/>
  <c r="D759" i="2"/>
  <c r="G759" i="2" s="1"/>
  <c r="D758" i="2"/>
  <c r="F758" i="2" s="1"/>
  <c r="F847" i="2" s="1"/>
  <c r="D757" i="2"/>
  <c r="E757" i="2" s="1"/>
  <c r="F757" i="2" s="1"/>
  <c r="G757" i="2" s="1"/>
  <c r="C636" i="2"/>
  <c r="G636" i="2"/>
  <c r="B636" i="2"/>
  <c r="C631" i="2"/>
  <c r="F631" i="2"/>
  <c r="D594" i="2" s="1"/>
  <c r="G631" i="2"/>
  <c r="D596" i="2" s="1"/>
  <c r="B631" i="2"/>
  <c r="G520" i="2"/>
  <c r="G601" i="2" s="1"/>
  <c r="F520" i="2"/>
  <c r="F601" i="2" s="1"/>
  <c r="E520" i="2"/>
  <c r="E601" i="2" s="1"/>
  <c r="G519" i="2"/>
  <c r="F519" i="2"/>
  <c r="E519" i="2"/>
  <c r="B454" i="2"/>
  <c r="D457" i="2" s="1"/>
  <c r="A683" i="2" s="1"/>
  <c r="F674" i="2"/>
  <c r="F673" i="2"/>
  <c r="F672" i="2"/>
  <c r="F671" i="2"/>
  <c r="G638" i="2"/>
  <c r="F638" i="2"/>
  <c r="E638" i="2"/>
  <c r="G633" i="2"/>
  <c r="F633" i="2"/>
  <c r="E633" i="2"/>
  <c r="G628" i="2"/>
  <c r="F628" i="2"/>
  <c r="E628" i="2"/>
  <c r="G626" i="2"/>
  <c r="D580" i="2" s="1"/>
  <c r="F626" i="2"/>
  <c r="D578" i="2" s="1"/>
  <c r="E626" i="2"/>
  <c r="D576" i="2" s="1"/>
  <c r="D626" i="2"/>
  <c r="D575" i="2" s="1"/>
  <c r="B626" i="2"/>
  <c r="G623" i="2"/>
  <c r="F623" i="2"/>
  <c r="E623" i="2"/>
  <c r="G621" i="2"/>
  <c r="D572" i="2" s="1"/>
  <c r="F621" i="2"/>
  <c r="D570" i="2" s="1"/>
  <c r="E621" i="2"/>
  <c r="D568" i="2" s="1"/>
  <c r="B621" i="2"/>
  <c r="G618" i="2"/>
  <c r="F618" i="2"/>
  <c r="E618" i="2"/>
  <c r="B616" i="2"/>
  <c r="G613" i="2"/>
  <c r="F613" i="2"/>
  <c r="E613" i="2"/>
  <c r="G608" i="2"/>
  <c r="F608" i="2"/>
  <c r="E608" i="2"/>
  <c r="G606" i="2"/>
  <c r="D548" i="2" s="1"/>
  <c r="F606" i="2"/>
  <c r="D546" i="2" s="1"/>
  <c r="E606" i="2"/>
  <c r="D544" i="2" s="1"/>
  <c r="D606" i="2"/>
  <c r="D543" i="2" s="1"/>
  <c r="G603" i="2"/>
  <c r="F603" i="2"/>
  <c r="E603" i="2"/>
  <c r="G602" i="2"/>
  <c r="F602" i="2"/>
  <c r="E602" i="2"/>
  <c r="D602" i="2"/>
  <c r="D601" i="2"/>
  <c r="F596" i="2"/>
  <c r="F594" i="2"/>
  <c r="F592" i="2"/>
  <c r="F588" i="2"/>
  <c r="D588" i="2"/>
  <c r="F586" i="2"/>
  <c r="D586" i="2"/>
  <c r="F584" i="2"/>
  <c r="D584" i="2"/>
  <c r="D583" i="2"/>
  <c r="F580" i="2"/>
  <c r="F578" i="2"/>
  <c r="F576" i="2"/>
  <c r="F572" i="2"/>
  <c r="F570" i="2"/>
  <c r="F568" i="2"/>
  <c r="F564" i="2"/>
  <c r="D564" i="2"/>
  <c r="F562" i="2"/>
  <c r="D562" i="2"/>
  <c r="F560" i="2"/>
  <c r="D560" i="2"/>
  <c r="D559" i="2"/>
  <c r="D557" i="2"/>
  <c r="F556" i="2" s="1"/>
  <c r="D555" i="2"/>
  <c r="F554" i="2" s="1"/>
  <c r="D553" i="2"/>
  <c r="F552" i="2" s="1"/>
  <c r="D549" i="2"/>
  <c r="F548" i="2" s="1"/>
  <c r="D547" i="2"/>
  <c r="F546" i="2" s="1"/>
  <c r="D545" i="2"/>
  <c r="F544" i="2" s="1"/>
  <c r="E536" i="2"/>
  <c r="G536" i="2" s="1"/>
  <c r="G534" i="2"/>
  <c r="G604" i="2" s="1"/>
  <c r="F534" i="2"/>
  <c r="F604" i="2" s="1"/>
  <c r="E534" i="2"/>
  <c r="E604" i="2" s="1"/>
  <c r="D532" i="2"/>
  <c r="D621" i="2" s="1"/>
  <c r="D567" i="2" s="1"/>
  <c r="D523" i="2"/>
  <c r="D636" i="2" s="1"/>
  <c r="D522" i="2"/>
  <c r="F522" i="2" s="1"/>
  <c r="F611" i="2" s="1"/>
  <c r="D521" i="2"/>
  <c r="E521" i="2" s="1"/>
  <c r="E631" i="2" s="1"/>
  <c r="D592" i="2" s="1"/>
  <c r="D283" i="2"/>
  <c r="E283" i="2" s="1"/>
  <c r="D282" i="2"/>
  <c r="G282" i="2" s="1"/>
  <c r="G371" i="2" s="1"/>
  <c r="B213" i="2"/>
  <c r="F434" i="2"/>
  <c r="F433" i="2"/>
  <c r="F432" i="2"/>
  <c r="F431" i="2"/>
  <c r="G398" i="2"/>
  <c r="F398" i="2"/>
  <c r="E398" i="2"/>
  <c r="G393" i="2"/>
  <c r="F393" i="2"/>
  <c r="E393" i="2"/>
  <c r="B391" i="2"/>
  <c r="G388" i="2"/>
  <c r="F388" i="2"/>
  <c r="E388" i="2"/>
  <c r="G386" i="2"/>
  <c r="D340" i="2" s="1"/>
  <c r="F386" i="2"/>
  <c r="D338" i="2" s="1"/>
  <c r="E386" i="2"/>
  <c r="D336" i="2" s="1"/>
  <c r="D386" i="2"/>
  <c r="D335" i="2" s="1"/>
  <c r="B386" i="2"/>
  <c r="G383" i="2"/>
  <c r="F383" i="2"/>
  <c r="E383" i="2"/>
  <c r="G381" i="2"/>
  <c r="D332" i="2" s="1"/>
  <c r="F381" i="2"/>
  <c r="D330" i="2" s="1"/>
  <c r="E381" i="2"/>
  <c r="D328" i="2" s="1"/>
  <c r="B381" i="2"/>
  <c r="G378" i="2"/>
  <c r="F378" i="2"/>
  <c r="E378" i="2"/>
  <c r="B376" i="2"/>
  <c r="G373" i="2"/>
  <c r="F373" i="2"/>
  <c r="E373" i="2"/>
  <c r="G368" i="2"/>
  <c r="F368" i="2"/>
  <c r="E368" i="2"/>
  <c r="G366" i="2"/>
  <c r="D308" i="2" s="1"/>
  <c r="F366" i="2"/>
  <c r="D306" i="2" s="1"/>
  <c r="E366" i="2"/>
  <c r="D304" i="2" s="1"/>
  <c r="D366" i="2"/>
  <c r="D303" i="2" s="1"/>
  <c r="G363" i="2"/>
  <c r="F363" i="2"/>
  <c r="E363" i="2"/>
  <c r="G362" i="2"/>
  <c r="F362" i="2"/>
  <c r="E362" i="2"/>
  <c r="D362" i="2"/>
  <c r="G361" i="2"/>
  <c r="F361" i="2"/>
  <c r="E361" i="2"/>
  <c r="D361" i="2"/>
  <c r="F356" i="2"/>
  <c r="D356" i="2"/>
  <c r="F354" i="2"/>
  <c r="D354" i="2"/>
  <c r="F352" i="2"/>
  <c r="D352" i="2"/>
  <c r="D351" i="2"/>
  <c r="F348" i="2"/>
  <c r="D348" i="2"/>
  <c r="F346" i="2"/>
  <c r="D346" i="2"/>
  <c r="F344" i="2"/>
  <c r="D344" i="2"/>
  <c r="D343" i="2"/>
  <c r="F340" i="2"/>
  <c r="F338" i="2"/>
  <c r="F336" i="2"/>
  <c r="F332" i="2"/>
  <c r="F330" i="2"/>
  <c r="F328" i="2"/>
  <c r="F324" i="2"/>
  <c r="D324" i="2"/>
  <c r="F322" i="2"/>
  <c r="D322" i="2"/>
  <c r="F320" i="2"/>
  <c r="D320" i="2"/>
  <c r="D319" i="2"/>
  <c r="D317" i="2"/>
  <c r="F316" i="2" s="1"/>
  <c r="D315" i="2"/>
  <c r="F314" i="2" s="1"/>
  <c r="D313" i="2"/>
  <c r="F312" i="2" s="1"/>
  <c r="D309" i="2"/>
  <c r="F308" i="2" s="1"/>
  <c r="D307" i="2"/>
  <c r="F306" i="2" s="1"/>
  <c r="D305" i="2"/>
  <c r="F304" i="2" s="1"/>
  <c r="E296" i="2"/>
  <c r="G296" i="2" s="1"/>
  <c r="G294" i="2"/>
  <c r="G364" i="2" s="1"/>
  <c r="F294" i="2"/>
  <c r="F364" i="2" s="1"/>
  <c r="E294" i="2"/>
  <c r="E364" i="2" s="1"/>
  <c r="D292" i="2"/>
  <c r="D381" i="2" s="1"/>
  <c r="D327" i="2" s="1"/>
  <c r="D281" i="2"/>
  <c r="E281" i="2" s="1"/>
  <c r="F281" i="2" s="1"/>
  <c r="G281" i="2" s="1"/>
  <c r="D109" i="2"/>
  <c r="D111" i="2"/>
  <c r="D113" i="2"/>
  <c r="D108" i="2"/>
  <c r="D101" i="2"/>
  <c r="D103" i="2"/>
  <c r="D105" i="2"/>
  <c r="F195" i="2"/>
  <c r="F194" i="2"/>
  <c r="F193" i="2"/>
  <c r="F192" i="2"/>
  <c r="D84" i="2"/>
  <c r="G139" i="2"/>
  <c r="D81" i="2" s="1"/>
  <c r="F139" i="2"/>
  <c r="D79" i="2" s="1"/>
  <c r="E139" i="2"/>
  <c r="D77" i="2" s="1"/>
  <c r="D139" i="2"/>
  <c r="D76" i="2" s="1"/>
  <c r="G136" i="2"/>
  <c r="F136" i="2"/>
  <c r="E136" i="2"/>
  <c r="G135" i="2"/>
  <c r="F135" i="2"/>
  <c r="E135" i="2"/>
  <c r="F129" i="2"/>
  <c r="D129" i="2"/>
  <c r="F127" i="2"/>
  <c r="D127" i="2"/>
  <c r="F125" i="2"/>
  <c r="D125" i="2"/>
  <c r="D124" i="2"/>
  <c r="F121" i="2"/>
  <c r="D121" i="2"/>
  <c r="F119" i="2"/>
  <c r="D119" i="2"/>
  <c r="F117" i="2"/>
  <c r="D117" i="2"/>
  <c r="D116" i="2"/>
  <c r="F113" i="2"/>
  <c r="F111" i="2"/>
  <c r="F109" i="2"/>
  <c r="F105" i="2"/>
  <c r="F103" i="2"/>
  <c r="F101" i="2"/>
  <c r="F97" i="2"/>
  <c r="D97" i="2"/>
  <c r="F95" i="2"/>
  <c r="D95" i="2"/>
  <c r="F93" i="2"/>
  <c r="D93" i="2"/>
  <c r="D92" i="2"/>
  <c r="D90" i="2"/>
  <c r="F89" i="2" s="1"/>
  <c r="D88" i="2"/>
  <c r="F87" i="2" s="1"/>
  <c r="D86" i="2"/>
  <c r="F85" i="2" s="1"/>
  <c r="D82" i="2"/>
  <c r="F81" i="2" s="1"/>
  <c r="D80" i="2"/>
  <c r="F79" i="2" s="1"/>
  <c r="D78" i="2"/>
  <c r="F77" i="2" s="1"/>
  <c r="E69" i="2"/>
  <c r="G69" i="2" s="1"/>
  <c r="G137" i="2"/>
  <c r="F137" i="2"/>
  <c r="E137" i="2"/>
  <c r="E153" i="2" s="1"/>
  <c r="E145" i="2" l="1"/>
  <c r="J1850" i="2"/>
  <c r="D1879" i="2"/>
  <c r="D1880" i="2" s="1"/>
  <c r="D216" i="2"/>
  <c r="A443" i="2" s="1"/>
  <c r="E1581" i="2"/>
  <c r="K1366" i="2"/>
  <c r="D1395" i="2"/>
  <c r="D1396" i="2" s="1"/>
  <c r="I1850" i="2"/>
  <c r="E1971" i="2"/>
  <c r="E609" i="2"/>
  <c r="E610" i="2" s="1"/>
  <c r="G1498" i="2"/>
  <c r="D1151" i="2"/>
  <c r="D1152" i="2" s="1"/>
  <c r="E1100" i="2"/>
  <c r="E2807" i="2"/>
  <c r="E2565" i="2"/>
  <c r="G1256" i="2"/>
  <c r="F1485" i="2"/>
  <c r="G1843" i="2"/>
  <c r="E1727" i="2"/>
  <c r="G1740" i="2"/>
  <c r="K1850" i="2"/>
  <c r="G283" i="2"/>
  <c r="D911" i="2"/>
  <c r="D912" i="2" s="1"/>
  <c r="G1838" i="2"/>
  <c r="F1727" i="2"/>
  <c r="D1637" i="2"/>
  <c r="D1638" i="2" s="1"/>
  <c r="J2094" i="2"/>
  <c r="D2123" i="2"/>
  <c r="D2124" i="2" s="1"/>
  <c r="E2332" i="2"/>
  <c r="G2087" i="2"/>
  <c r="I2094" i="2"/>
  <c r="K2094" i="2"/>
  <c r="F1971" i="2"/>
  <c r="F2082" i="2"/>
  <c r="E2087" i="2"/>
  <c r="F2077" i="2"/>
  <c r="E2057" i="2"/>
  <c r="E2058" i="2" s="1"/>
  <c r="E2077" i="2"/>
  <c r="E2067" i="2"/>
  <c r="E2062" i="2"/>
  <c r="F2087" i="2"/>
  <c r="F2057" i="2"/>
  <c r="F2058" i="2" s="1"/>
  <c r="F2067" i="2"/>
  <c r="F2062" i="2"/>
  <c r="G2057" i="2"/>
  <c r="G2058" i="2" s="1"/>
  <c r="G2082" i="2"/>
  <c r="G2062" i="2"/>
  <c r="G2067" i="2"/>
  <c r="E2082" i="2"/>
  <c r="G1984" i="2"/>
  <c r="D2059" i="2"/>
  <c r="D1999" i="2" s="1"/>
  <c r="G2077" i="2"/>
  <c r="F1813" i="2"/>
  <c r="F1814" i="2" s="1"/>
  <c r="F1843" i="2"/>
  <c r="F1818" i="2"/>
  <c r="F1833" i="2"/>
  <c r="F1838" i="2"/>
  <c r="E1813" i="2"/>
  <c r="E1814" i="2" s="1"/>
  <c r="E1823" i="2"/>
  <c r="E1843" i="2"/>
  <c r="E1828" i="2"/>
  <c r="E1833" i="2"/>
  <c r="G1813" i="2"/>
  <c r="G1814" i="2" s="1"/>
  <c r="G1833" i="2"/>
  <c r="G1818" i="2"/>
  <c r="G1823" i="2"/>
  <c r="F1823" i="2"/>
  <c r="E1818" i="2"/>
  <c r="D1815" i="2"/>
  <c r="D1755" i="2" s="1"/>
  <c r="E1726" i="2"/>
  <c r="E1815" i="2" s="1"/>
  <c r="E1838" i="2"/>
  <c r="F1726" i="2"/>
  <c r="F1815" i="2" s="1"/>
  <c r="K1608" i="2"/>
  <c r="F1591" i="2"/>
  <c r="I1608" i="2"/>
  <c r="G1601" i="2"/>
  <c r="F1596" i="2"/>
  <c r="G1591" i="2"/>
  <c r="G1596" i="2"/>
  <c r="F1601" i="2"/>
  <c r="F1576" i="2"/>
  <c r="F1581" i="2"/>
  <c r="E1586" i="2"/>
  <c r="E1591" i="2"/>
  <c r="E1601" i="2"/>
  <c r="E1596" i="2"/>
  <c r="G1576" i="2"/>
  <c r="G1571" i="2"/>
  <c r="G1572" i="2" s="1"/>
  <c r="G1581" i="2"/>
  <c r="G1485" i="2"/>
  <c r="E1576" i="2"/>
  <c r="D1573" i="2"/>
  <c r="D1513" i="2" s="1"/>
  <c r="F1484" i="2"/>
  <c r="F1573" i="2" s="1"/>
  <c r="E1571" i="2"/>
  <c r="E1484" i="2"/>
  <c r="E1573" i="2" s="1"/>
  <c r="F1571" i="2"/>
  <c r="F1572" i="2" s="1"/>
  <c r="J1608" i="2"/>
  <c r="J1366" i="2"/>
  <c r="I1366" i="2"/>
  <c r="E1344" i="2"/>
  <c r="E1349" i="2"/>
  <c r="E1243" i="2"/>
  <c r="G1243" i="2"/>
  <c r="F1349" i="2"/>
  <c r="G1359" i="2"/>
  <c r="G1329" i="2"/>
  <c r="G1330" i="2" s="1"/>
  <c r="G1349" i="2"/>
  <c r="G1334" i="2"/>
  <c r="G1339" i="2"/>
  <c r="F1359" i="2"/>
  <c r="F1339" i="2"/>
  <c r="F1354" i="2"/>
  <c r="F1329" i="2"/>
  <c r="F1330" i="2" s="1"/>
  <c r="F1334" i="2"/>
  <c r="E1339" i="2"/>
  <c r="E1359" i="2"/>
  <c r="E1354" i="2"/>
  <c r="E1329" i="2"/>
  <c r="E1330" i="2" s="1"/>
  <c r="E1334" i="2"/>
  <c r="G1354" i="2"/>
  <c r="D1331" i="2"/>
  <c r="D1271" i="2" s="1"/>
  <c r="E1242" i="2"/>
  <c r="E1331" i="2" s="1"/>
  <c r="F1242" i="2"/>
  <c r="F1331" i="2" s="1"/>
  <c r="F1115" i="2"/>
  <c r="F1100" i="2"/>
  <c r="K1122" i="2"/>
  <c r="I1122" i="2"/>
  <c r="G1110" i="2"/>
  <c r="G1105" i="2"/>
  <c r="G1115" i="2"/>
  <c r="E1105" i="2"/>
  <c r="G998" i="2"/>
  <c r="G1087" i="2" s="1"/>
  <c r="E998" i="2"/>
  <c r="E1087" i="2" s="1"/>
  <c r="F998" i="2"/>
  <c r="F1087" i="2" s="1"/>
  <c r="E1115" i="2"/>
  <c r="E1085" i="2"/>
  <c r="E1086" i="2" s="1"/>
  <c r="E1095" i="2"/>
  <c r="E1090" i="2"/>
  <c r="F1095" i="2"/>
  <c r="F1105" i="2"/>
  <c r="F1090" i="2"/>
  <c r="F1085" i="2"/>
  <c r="F1086" i="2" s="1"/>
  <c r="G1090" i="2"/>
  <c r="G1085" i="2"/>
  <c r="G1095" i="2"/>
  <c r="E1110" i="2"/>
  <c r="F1110" i="2"/>
  <c r="E999" i="2"/>
  <c r="F999" i="2"/>
  <c r="F1012" i="2"/>
  <c r="J1122" i="2"/>
  <c r="I882" i="2"/>
  <c r="E860" i="2"/>
  <c r="F875" i="2"/>
  <c r="G875" i="2"/>
  <c r="G865" i="2"/>
  <c r="K882" i="2"/>
  <c r="D631" i="2"/>
  <c r="D591" i="2" s="1"/>
  <c r="D675" i="2"/>
  <c r="D676" i="2" s="1"/>
  <c r="G870" i="2"/>
  <c r="G758" i="2"/>
  <c r="G847" i="2" s="1"/>
  <c r="E758" i="2"/>
  <c r="E847" i="2" s="1"/>
  <c r="E875" i="2"/>
  <c r="F860" i="2"/>
  <c r="F865" i="2"/>
  <c r="E845" i="2"/>
  <c r="E846" i="2" s="1"/>
  <c r="E855" i="2"/>
  <c r="E850" i="2"/>
  <c r="E865" i="2"/>
  <c r="F845" i="2"/>
  <c r="F846" i="2" s="1"/>
  <c r="F855" i="2"/>
  <c r="F850" i="2"/>
  <c r="G855" i="2"/>
  <c r="G845" i="2"/>
  <c r="G846" i="2" s="1"/>
  <c r="G850" i="2"/>
  <c r="E870" i="2"/>
  <c r="F870" i="2"/>
  <c r="E759" i="2"/>
  <c r="F759" i="2"/>
  <c r="F772" i="2"/>
  <c r="D847" i="2"/>
  <c r="D787" i="2" s="1"/>
  <c r="J882" i="2"/>
  <c r="F283" i="2"/>
  <c r="D371" i="2"/>
  <c r="D311" i="2" s="1"/>
  <c r="E629" i="2"/>
  <c r="E282" i="2"/>
  <c r="E371" i="2" s="1"/>
  <c r="E624" i="2"/>
  <c r="K646" i="2"/>
  <c r="E639" i="2"/>
  <c r="F282" i="2"/>
  <c r="F371" i="2" s="1"/>
  <c r="E634" i="2"/>
  <c r="G634" i="2"/>
  <c r="D611" i="2"/>
  <c r="D551" i="2" s="1"/>
  <c r="E522" i="2"/>
  <c r="E611" i="2" s="1"/>
  <c r="G522" i="2"/>
  <c r="G611" i="2" s="1"/>
  <c r="F624" i="2"/>
  <c r="F639" i="2"/>
  <c r="G619" i="2"/>
  <c r="G614" i="2"/>
  <c r="G609" i="2"/>
  <c r="G610" i="2" s="1"/>
  <c r="G624" i="2"/>
  <c r="G629" i="2"/>
  <c r="G639" i="2"/>
  <c r="F609" i="2"/>
  <c r="F610" i="2" s="1"/>
  <c r="F614" i="2"/>
  <c r="F619" i="2"/>
  <c r="F629" i="2"/>
  <c r="F634" i="2"/>
  <c r="E523" i="2"/>
  <c r="E636" i="2" s="1"/>
  <c r="F523" i="2"/>
  <c r="F636" i="2" s="1"/>
  <c r="F536" i="2"/>
  <c r="E614" i="2"/>
  <c r="E619" i="2"/>
  <c r="J646" i="2"/>
  <c r="I646" i="2"/>
  <c r="I406" i="2"/>
  <c r="F399" i="2"/>
  <c r="F384" i="2"/>
  <c r="F389" i="2"/>
  <c r="G384" i="2"/>
  <c r="D435" i="2"/>
  <c r="D436" i="2" s="1"/>
  <c r="K406" i="2"/>
  <c r="F394" i="2"/>
  <c r="G394" i="2"/>
  <c r="E399" i="2"/>
  <c r="E369" i="2"/>
  <c r="E370" i="2" s="1"/>
  <c r="E379" i="2"/>
  <c r="E374" i="2"/>
  <c r="E389" i="2"/>
  <c r="G379" i="2"/>
  <c r="G374" i="2"/>
  <c r="G369" i="2"/>
  <c r="G370" i="2" s="1"/>
  <c r="E384" i="2"/>
  <c r="G399" i="2"/>
  <c r="G389" i="2"/>
  <c r="F369" i="2"/>
  <c r="F370" i="2" s="1"/>
  <c r="F379" i="2"/>
  <c r="F374" i="2"/>
  <c r="E394" i="2"/>
  <c r="F296" i="2"/>
  <c r="J406" i="2"/>
  <c r="E157" i="2"/>
  <c r="G161" i="2"/>
  <c r="G157" i="2"/>
  <c r="D196" i="2"/>
  <c r="D197" i="2" s="1"/>
  <c r="E141" i="2"/>
  <c r="E161" i="2"/>
  <c r="E149" i="2"/>
  <c r="F141" i="2"/>
  <c r="F161" i="2"/>
  <c r="F149" i="2"/>
  <c r="F145" i="2"/>
  <c r="F153" i="2"/>
  <c r="G141" i="2"/>
  <c r="G149" i="2"/>
  <c r="G145" i="2"/>
  <c r="G153" i="2"/>
  <c r="F157" i="2"/>
  <c r="F69" i="2"/>
  <c r="G169" i="2" l="1"/>
  <c r="E169" i="2"/>
  <c r="G166" i="2"/>
  <c r="F166" i="2"/>
  <c r="F169" i="2"/>
  <c r="E163" i="2"/>
  <c r="K165" i="2" s="1"/>
  <c r="F163" i="2"/>
  <c r="K166" i="2" s="1"/>
  <c r="G163" i="2"/>
  <c r="K167" i="2" s="1"/>
  <c r="E166" i="2"/>
  <c r="E142" i="2"/>
  <c r="E146" i="2" s="1"/>
  <c r="F142" i="2"/>
  <c r="G142" i="2"/>
  <c r="E615" i="2"/>
  <c r="F1091" i="2"/>
  <c r="F1096" i="2" s="1"/>
  <c r="F1101" i="2" s="1"/>
  <c r="F1106" i="2" s="1"/>
  <c r="F1111" i="2" s="1"/>
  <c r="F1116" i="2" s="1"/>
  <c r="E1819" i="2"/>
  <c r="E1824" i="2" s="1"/>
  <c r="E1829" i="2" s="1"/>
  <c r="E1834" i="2" s="1"/>
  <c r="E1839" i="2" s="1"/>
  <c r="E1844" i="2" s="1"/>
  <c r="F2566" i="2"/>
  <c r="F2578" i="2" s="1"/>
  <c r="G2808" i="2"/>
  <c r="G2820" i="2" s="1"/>
  <c r="G1819" i="2"/>
  <c r="G1824" i="2" s="1"/>
  <c r="G1829" i="2" s="1"/>
  <c r="G1834" i="2" s="1"/>
  <c r="G1839" i="2" s="1"/>
  <c r="G1844" i="2" s="1"/>
  <c r="I2693" i="2"/>
  <c r="E2813" i="2"/>
  <c r="E2817" i="2" s="1"/>
  <c r="F2848" i="2" s="1"/>
  <c r="G2848" i="2" s="1"/>
  <c r="F2808" i="2"/>
  <c r="F2820" i="2" s="1"/>
  <c r="E2808" i="2"/>
  <c r="E2820" i="2" s="1"/>
  <c r="I2451" i="2"/>
  <c r="E2571" i="2"/>
  <c r="E2575" i="2" s="1"/>
  <c r="F2606" i="2" s="1"/>
  <c r="G2606" i="2" s="1"/>
  <c r="G2566" i="2"/>
  <c r="G2578" i="2" s="1"/>
  <c r="E2566" i="2"/>
  <c r="E2578" i="2" s="1"/>
  <c r="G851" i="2"/>
  <c r="G856" i="2" s="1"/>
  <c r="G861" i="2" s="1"/>
  <c r="G866" i="2" s="1"/>
  <c r="G871" i="2" s="1"/>
  <c r="G876" i="2" s="1"/>
  <c r="E2063" i="2"/>
  <c r="E2068" i="2" s="1"/>
  <c r="E2073" i="2" s="1"/>
  <c r="E2078" i="2" s="1"/>
  <c r="E2083" i="2" s="1"/>
  <c r="E2088" i="2" s="1"/>
  <c r="F1845" i="2"/>
  <c r="E1606" i="2"/>
  <c r="E1848" i="2"/>
  <c r="F851" i="2"/>
  <c r="F856" i="2" s="1"/>
  <c r="F861" i="2" s="1"/>
  <c r="F866" i="2" s="1"/>
  <c r="F871" i="2" s="1"/>
  <c r="F876" i="2" s="1"/>
  <c r="E2338" i="2"/>
  <c r="E2342" i="2" s="1"/>
  <c r="F2373" i="2" s="1"/>
  <c r="G2373" i="2" s="1"/>
  <c r="I2218" i="2"/>
  <c r="F2333" i="2"/>
  <c r="F2345" i="2" s="1"/>
  <c r="G2333" i="2"/>
  <c r="G2345" i="2" s="1"/>
  <c r="E2333" i="2"/>
  <c r="E2345" i="2" s="1"/>
  <c r="G2089" i="2"/>
  <c r="G2063" i="2"/>
  <c r="G2068" i="2" s="1"/>
  <c r="G2073" i="2" s="1"/>
  <c r="G2078" i="2" s="1"/>
  <c r="G2083" i="2" s="1"/>
  <c r="G2088" i="2" s="1"/>
  <c r="F2089" i="2"/>
  <c r="E2089" i="2"/>
  <c r="F2063" i="2"/>
  <c r="F2068" i="2" s="1"/>
  <c r="F2073" i="2" s="1"/>
  <c r="F2078" i="2" s="1"/>
  <c r="F2083" i="2" s="1"/>
  <c r="F2088" i="2" s="1"/>
  <c r="E2092" i="2"/>
  <c r="E2095" i="2"/>
  <c r="F2095" i="2"/>
  <c r="F2092" i="2"/>
  <c r="G2092" i="2"/>
  <c r="G2095" i="2"/>
  <c r="F1819" i="2"/>
  <c r="F1824" i="2" s="1"/>
  <c r="F1829" i="2" s="1"/>
  <c r="F1834" i="2" s="1"/>
  <c r="F1839" i="2" s="1"/>
  <c r="F1844" i="2" s="1"/>
  <c r="E1851" i="2"/>
  <c r="E1845" i="2"/>
  <c r="G1848" i="2"/>
  <c r="G1851" i="2"/>
  <c r="F1848" i="2"/>
  <c r="F1851" i="2"/>
  <c r="G1845" i="2"/>
  <c r="F1577" i="2"/>
  <c r="F1582" i="2" s="1"/>
  <c r="F1587" i="2" s="1"/>
  <c r="F1592" i="2" s="1"/>
  <c r="F1597" i="2" s="1"/>
  <c r="F1602" i="2" s="1"/>
  <c r="E1609" i="2"/>
  <c r="G1603" i="2"/>
  <c r="E1603" i="2"/>
  <c r="E1572" i="2"/>
  <c r="E1577" i="2" s="1"/>
  <c r="E1582" i="2" s="1"/>
  <c r="E1587" i="2" s="1"/>
  <c r="E1592" i="2" s="1"/>
  <c r="E1597" i="2" s="1"/>
  <c r="E1602" i="2" s="1"/>
  <c r="G1577" i="2"/>
  <c r="G1582" i="2" s="1"/>
  <c r="G1587" i="2" s="1"/>
  <c r="G1592" i="2" s="1"/>
  <c r="G1597" i="2" s="1"/>
  <c r="G1602" i="2" s="1"/>
  <c r="G1606" i="2"/>
  <c r="G1609" i="2"/>
  <c r="F1606" i="2"/>
  <c r="F1603" i="2"/>
  <c r="F1609" i="2"/>
  <c r="G1361" i="2"/>
  <c r="F1361" i="2"/>
  <c r="F1335" i="2"/>
  <c r="F1340" i="2" s="1"/>
  <c r="F1345" i="2" s="1"/>
  <c r="F1350" i="2" s="1"/>
  <c r="F1355" i="2" s="1"/>
  <c r="F1360" i="2" s="1"/>
  <c r="E1361" i="2"/>
  <c r="G1364" i="2"/>
  <c r="G1367" i="2"/>
  <c r="F1364" i="2"/>
  <c r="F1367" i="2"/>
  <c r="E1335" i="2"/>
  <c r="E1340" i="2" s="1"/>
  <c r="E1345" i="2" s="1"/>
  <c r="E1350" i="2" s="1"/>
  <c r="E1355" i="2" s="1"/>
  <c r="E1360" i="2" s="1"/>
  <c r="E1367" i="2"/>
  <c r="E1364" i="2"/>
  <c r="G1335" i="2"/>
  <c r="G1340" i="2" s="1"/>
  <c r="G1345" i="2" s="1"/>
  <c r="G1350" i="2" s="1"/>
  <c r="G1355" i="2" s="1"/>
  <c r="G1360" i="2" s="1"/>
  <c r="G1117" i="2"/>
  <c r="G1086" i="2"/>
  <c r="G1091" i="2" s="1"/>
  <c r="G1096" i="2" s="1"/>
  <c r="G1101" i="2" s="1"/>
  <c r="G1106" i="2" s="1"/>
  <c r="G1111" i="2" s="1"/>
  <c r="G1116" i="2" s="1"/>
  <c r="E1117" i="2"/>
  <c r="E1091" i="2"/>
  <c r="E1096" i="2" s="1"/>
  <c r="E1101" i="2" s="1"/>
  <c r="E1106" i="2" s="1"/>
  <c r="E1111" i="2" s="1"/>
  <c r="E1116" i="2" s="1"/>
  <c r="F1120" i="2"/>
  <c r="F1123" i="2"/>
  <c r="E1123" i="2"/>
  <c r="E1120" i="2"/>
  <c r="F1117" i="2"/>
  <c r="G1120" i="2"/>
  <c r="G1123" i="2"/>
  <c r="E851" i="2"/>
  <c r="E856" i="2" s="1"/>
  <c r="E861" i="2" s="1"/>
  <c r="E866" i="2" s="1"/>
  <c r="E871" i="2" s="1"/>
  <c r="E876" i="2" s="1"/>
  <c r="F877" i="2"/>
  <c r="E883" i="2"/>
  <c r="E880" i="2"/>
  <c r="G880" i="2"/>
  <c r="G883" i="2"/>
  <c r="G877" i="2"/>
  <c r="F883" i="2"/>
  <c r="F880" i="2"/>
  <c r="E877" i="2"/>
  <c r="G615" i="2"/>
  <c r="G620" i="2" s="1"/>
  <c r="G625" i="2" s="1"/>
  <c r="G630" i="2" s="1"/>
  <c r="G635" i="2" s="1"/>
  <c r="G640" i="2" s="1"/>
  <c r="F641" i="2"/>
  <c r="G641" i="2"/>
  <c r="E620" i="2"/>
  <c r="E625" i="2" s="1"/>
  <c r="E630" i="2" s="1"/>
  <c r="E635" i="2" s="1"/>
  <c r="E640" i="2" s="1"/>
  <c r="F615" i="2"/>
  <c r="F620" i="2" s="1"/>
  <c r="F625" i="2" s="1"/>
  <c r="F630" i="2" s="1"/>
  <c r="F635" i="2" s="1"/>
  <c r="F640" i="2" s="1"/>
  <c r="G647" i="2"/>
  <c r="G644" i="2"/>
  <c r="E647" i="2"/>
  <c r="E644" i="2"/>
  <c r="E641" i="2"/>
  <c r="F644" i="2"/>
  <c r="F647" i="2"/>
  <c r="F375" i="2"/>
  <c r="F380" i="2" s="1"/>
  <c r="F385" i="2" s="1"/>
  <c r="F390" i="2" s="1"/>
  <c r="F395" i="2" s="1"/>
  <c r="F400" i="2" s="1"/>
  <c r="F401" i="2"/>
  <c r="E375" i="2"/>
  <c r="E380" i="2" s="1"/>
  <c r="E385" i="2" s="1"/>
  <c r="E390" i="2" s="1"/>
  <c r="E395" i="2" s="1"/>
  <c r="E400" i="2" s="1"/>
  <c r="G401" i="2"/>
  <c r="E401" i="2"/>
  <c r="G375" i="2"/>
  <c r="G380" i="2" s="1"/>
  <c r="G385" i="2" s="1"/>
  <c r="G390" i="2" s="1"/>
  <c r="G395" i="2" s="1"/>
  <c r="G400" i="2" s="1"/>
  <c r="E407" i="2"/>
  <c r="E404" i="2"/>
  <c r="F407" i="2"/>
  <c r="F404" i="2"/>
  <c r="G404" i="2"/>
  <c r="G407" i="2"/>
  <c r="G146" i="2" l="1"/>
  <c r="G150" i="2" s="1"/>
  <c r="G154" i="2" s="1"/>
  <c r="G158" i="2" s="1"/>
  <c r="G162" i="2" s="1"/>
  <c r="F146" i="2"/>
  <c r="F150" i="2" s="1"/>
  <c r="F154" i="2" s="1"/>
  <c r="F158" i="2" s="1"/>
  <c r="F162" i="2" s="1"/>
  <c r="K168" i="2"/>
  <c r="E164" i="2"/>
  <c r="H164" i="2"/>
  <c r="E150" i="2"/>
  <c r="E154" i="2" s="1"/>
  <c r="E158" i="2" s="1"/>
  <c r="E162" i="2" s="1"/>
  <c r="E878" i="2"/>
  <c r="E642" i="2"/>
  <c r="E1118" i="2"/>
  <c r="E1846" i="2"/>
  <c r="E2090" i="2"/>
  <c r="E1604" i="2"/>
  <c r="E1362" i="2"/>
  <c r="F1363" i="2" s="1"/>
  <c r="F1375" i="2" s="1"/>
  <c r="E402" i="2"/>
  <c r="H66" i="2" l="1"/>
  <c r="H64" i="2"/>
  <c r="F165" i="2"/>
  <c r="F176" i="2" s="1"/>
  <c r="G5" i="7"/>
  <c r="H7" i="7" s="1"/>
  <c r="E165" i="2"/>
  <c r="E176" i="2" s="1"/>
  <c r="E1124" i="2"/>
  <c r="E1128" i="2" s="1"/>
  <c r="F1159" i="2" s="1"/>
  <c r="G1159" i="2" s="1"/>
  <c r="G1847" i="2"/>
  <c r="G1859" i="2" s="1"/>
  <c r="F2091" i="2"/>
  <c r="F2103" i="2" s="1"/>
  <c r="G2091" i="2"/>
  <c r="G2103" i="2" s="1"/>
  <c r="E2096" i="2"/>
  <c r="E2100" i="2" s="1"/>
  <c r="F2131" i="2" s="1"/>
  <c r="G2131" i="2" s="1"/>
  <c r="E2091" i="2"/>
  <c r="E2103" i="2" s="1"/>
  <c r="I1976" i="2"/>
  <c r="E1847" i="2"/>
  <c r="E1859" i="2" s="1"/>
  <c r="E1852" i="2"/>
  <c r="E1856" i="2" s="1"/>
  <c r="F1887" i="2" s="1"/>
  <c r="G1887" i="2" s="1"/>
  <c r="I1732" i="2"/>
  <c r="F1847" i="2"/>
  <c r="F1859" i="2" s="1"/>
  <c r="G1605" i="2"/>
  <c r="G1617" i="2" s="1"/>
  <c r="I1490" i="2"/>
  <c r="E1610" i="2"/>
  <c r="E1614" i="2" s="1"/>
  <c r="F1645" i="2" s="1"/>
  <c r="G1645" i="2" s="1"/>
  <c r="F1605" i="2"/>
  <c r="F1617" i="2" s="1"/>
  <c r="E1605" i="2"/>
  <c r="E1617" i="2" s="1"/>
  <c r="I1248" i="2"/>
  <c r="E1363" i="2"/>
  <c r="E1375" i="2" s="1"/>
  <c r="G1363" i="2"/>
  <c r="G1375" i="2" s="1"/>
  <c r="E1368" i="2"/>
  <c r="E1372" i="2" s="1"/>
  <c r="F1403" i="2" s="1"/>
  <c r="G1403" i="2" s="1"/>
  <c r="F1119" i="2"/>
  <c r="F1131" i="2" s="1"/>
  <c r="G1119" i="2"/>
  <c r="G1131" i="2" s="1"/>
  <c r="E1119" i="2"/>
  <c r="E1131" i="2" s="1"/>
  <c r="I1004" i="2"/>
  <c r="I764" i="2"/>
  <c r="E884" i="2"/>
  <c r="E888" i="2" s="1"/>
  <c r="F919" i="2" s="1"/>
  <c r="G919" i="2" s="1"/>
  <c r="F879" i="2"/>
  <c r="F891" i="2" s="1"/>
  <c r="E879" i="2"/>
  <c r="E891" i="2" s="1"/>
  <c r="G879" i="2"/>
  <c r="G891" i="2" s="1"/>
  <c r="G403" i="2"/>
  <c r="G415" i="2" s="1"/>
  <c r="E408" i="2"/>
  <c r="E412" i="2" s="1"/>
  <c r="F443" i="2" s="1"/>
  <c r="G443" i="2" s="1"/>
  <c r="F403" i="2"/>
  <c r="F415" i="2" s="1"/>
  <c r="E403" i="2"/>
  <c r="E415" i="2" s="1"/>
  <c r="I288" i="2"/>
  <c r="I528" i="2"/>
  <c r="E648" i="2"/>
  <c r="E652" i="2" s="1"/>
  <c r="F683" i="2" s="1"/>
  <c r="G683" i="2" s="1"/>
  <c r="F643" i="2"/>
  <c r="F655" i="2" s="1"/>
  <c r="G643" i="2"/>
  <c r="G655" i="2" s="1"/>
  <c r="E643" i="2"/>
  <c r="E655" i="2" s="1"/>
  <c r="E173" i="2"/>
  <c r="G165" i="2"/>
  <c r="G176" i="2" s="1"/>
  <c r="F204" i="2" l="1"/>
  <c r="G204" i="2" s="1"/>
  <c r="L5" i="1"/>
  <c r="J8" i="1"/>
  <c r="F21" i="1"/>
  <c r="H20" i="1"/>
  <c r="H19" i="1"/>
  <c r="H18" i="1"/>
  <c r="H17" i="1"/>
  <c r="H16" i="1"/>
  <c r="H15" i="1"/>
  <c r="H21" i="1" l="1"/>
  <c r="D100" i="2"/>
</calcChain>
</file>

<file path=xl/sharedStrings.xml><?xml version="1.0" encoding="utf-8"?>
<sst xmlns="http://schemas.openxmlformats.org/spreadsheetml/2006/main" count="19483" uniqueCount="666">
  <si>
    <t>BẢNG TỔNG HỢP KẾT QUẢ THẨM ĐỊNH GIÁ</t>
  </si>
  <si>
    <t>STT</t>
  </si>
  <si>
    <t>Tài sản</t>
  </si>
  <si>
    <t>Năm sản xuất</t>
  </si>
  <si>
    <t>Nước sản xuất</t>
  </si>
  <si>
    <t>Đơn vị tính</t>
  </si>
  <si>
    <t>Số lượng</t>
  </si>
  <si>
    <t>Đơn giá thẩm định (đồng)</t>
  </si>
  <si>
    <t>Giá trị thẩm định (đồng)</t>
  </si>
  <si>
    <t>1</t>
  </si>
  <si>
    <t>Trung Quốc</t>
  </si>
  <si>
    <t>chiếc</t>
  </si>
  <si>
    <t>Việt Nam</t>
  </si>
  <si>
    <t>Tổng cộng:</t>
  </si>
  <si>
    <t>Thành phần xe</t>
  </si>
  <si>
    <t>Tỷ trọng giá trị của bộ phận trong tổng giá trị</t>
  </si>
  <si>
    <t>Hao mòn của bộ phận kỹ thuật chủ yếu</t>
  </si>
  <si>
    <t>Chất lượng còn lại (%)</t>
  </si>
  <si>
    <t>(Đối với xPTVT)</t>
  </si>
  <si>
    <t>t x h (%)</t>
  </si>
  <si>
    <t>Động cơ</t>
  </si>
  <si>
    <t>Thiết bị công tác</t>
  </si>
  <si>
    <t>Hệ thống truyền động</t>
  </si>
  <si>
    <t>Hệ thống điều khiển</t>
  </si>
  <si>
    <t>Khung, bệ máy</t>
  </si>
  <si>
    <t>Hệ thống di chuyển</t>
  </si>
  <si>
    <t>Tổng cộng</t>
  </si>
  <si>
    <t>TT</t>
  </si>
  <si>
    <t>Hàn Quốc</t>
  </si>
  <si>
    <t>https://bonbanh.com/xe-kia-morning-van-1.0-at-2016-5192955</t>
  </si>
  <si>
    <t>https://bonbanh.com/xe-kia-morning-van-1.0-at-2016-5190429</t>
  </si>
  <si>
    <t>https://bonbanh.com/xe-kia-morning-van-1.0-at-2016-5182538</t>
  </si>
  <si>
    <t>https://bonbanh.com/xe-kia-morning-van-1.0-at-2016-4874561</t>
  </si>
  <si>
    <t>Nhật Bản</t>
  </si>
  <si>
    <t>https://bonbanh.com/xe-lexus-gx-460-2014-5124080</t>
  </si>
  <si>
    <t>https://bonbanh.com/xe-lexus-gx-460-2014-4960424</t>
  </si>
  <si>
    <t>Thái Lan</t>
  </si>
  <si>
    <t>https://bonbanh.com/xe-honda-crv-l-2019-5118077</t>
  </si>
  <si>
    <t>https://bonbanh.com/xe-honda-crv-l-2019-5150819</t>
  </si>
  <si>
    <t>https://bonbanh.com/xe-honda-crv-l-2019-5145417</t>
  </si>
  <si>
    <t>Ghi chú</t>
  </si>
  <si>
    <t>https://bonbanh.com/xe-mitsubishi-triton-4x4-at-mivec-2019-5105955</t>
  </si>
  <si>
    <t>https://bonbanh.com/xe-mitsubishi-triton-4x4-at-mivec-premium-2019-4904517</t>
  </si>
  <si>
    <t>https://bonbanh.com/xe-mitsubishi-triton-4x4-at-mivec-2019-5157648</t>
  </si>
  <si>
    <t>https://bonbanh.com/xe-honda-crv-l-2018-5116946</t>
  </si>
  <si>
    <t>https://bonbanh.com/xe-honda-crv-l-2018-5048663</t>
  </si>
  <si>
    <t>https://bonbanh.com/xe-honda-crv-l-2018-4751617</t>
  </si>
  <si>
    <t>https://bonbanh.com/xe-lexus-rx-350-2020-5030145</t>
  </si>
  <si>
    <t>https://bonbanh.com/xe-lexus-rx-350-2020-4911848</t>
  </si>
  <si>
    <t>Tây Ban Nha</t>
  </si>
  <si>
    <t>https://www.facebook.com/groups/545483385656813/permalink/2169474236591045/</t>
  </si>
  <si>
    <t>https://www.facebook.com/groups/muabanxechuyendung/permalink/7181332711893511/</t>
  </si>
  <si>
    <t>https://www.facebook.com/groups/669871830970453/permalink/796272538330381/</t>
  </si>
  <si>
    <t>Giá trị tài sản chưa bao gồm thuế VAT</t>
  </si>
  <si>
    <t>Lưu ý:</t>
  </si>
  <si>
    <t>-</t>
  </si>
  <si>
    <t>Giá trị tài sản chỉ mang tính chất tham khảo chưa phải là giá trị cuối cùng.</t>
  </si>
  <si>
    <t>Giá trị tài sản thẩm định giá được ước lượng chính xác sau khi Tổ thẩm định khảo sát thực tế hiện trạng của tài sản và thu thập đầy đủ hồ sơ pháp lý của tài sản cần thẩm định giá.</t>
  </si>
  <si>
    <t>Giá bank đề xuất</t>
  </si>
  <si>
    <t>Hồ sơ còn thiếu</t>
  </si>
  <si>
    <t>Đủ</t>
  </si>
  <si>
    <t>1.</t>
  </si>
  <si>
    <t>Đặc điểm kỹ thuật:</t>
  </si>
  <si>
    <t>Tên tài sản</t>
  </si>
  <si>
    <t>:</t>
  </si>
  <si>
    <t>Nhãn hiệu</t>
  </si>
  <si>
    <t>Số khung</t>
  </si>
  <si>
    <t>Số máy</t>
  </si>
  <si>
    <t>Số loại</t>
  </si>
  <si>
    <t>Màu sơn</t>
  </si>
  <si>
    <t>Số chỗ ngồi</t>
  </si>
  <si>
    <t>Kích thước bao</t>
  </si>
  <si>
    <t>Chiều dài cơ sở</t>
  </si>
  <si>
    <t>Khối lượng bản thân</t>
  </si>
  <si>
    <t>Khối lượng hàng CC theo TK</t>
  </si>
  <si>
    <t>Khối lượng toàn bộ theo TK</t>
  </si>
  <si>
    <t>Khối lượng kéo theo TK</t>
  </si>
  <si>
    <t>15080/15080 (kg)</t>
  </si>
  <si>
    <t>Loại nhiên liệu</t>
  </si>
  <si>
    <t>Thể tích động cơ</t>
  </si>
  <si>
    <t>Biển kiểm soát</t>
  </si>
  <si>
    <t>2.</t>
  </si>
  <si>
    <t>Hiện trạng:</t>
  </si>
  <si>
    <t>Giăng phớt đại tu</t>
  </si>
  <si>
    <t>Chảy dầu</t>
  </si>
  <si>
    <t xml:space="preserve">-    </t>
  </si>
  <si>
    <t>Dầu phanh</t>
  </si>
  <si>
    <t>: Bẩn</t>
  </si>
  <si>
    <t>Xéc măng</t>
  </si>
  <si>
    <t>Dơ mòn, cần thay mới</t>
  </si>
  <si>
    <t xml:space="preserve">-  </t>
  </si>
  <si>
    <t>Dầu cầu trước</t>
  </si>
  <si>
    <t>:Bẩn</t>
  </si>
  <si>
    <t>Pít tông</t>
  </si>
  <si>
    <t>Mòn, xước</t>
  </si>
  <si>
    <t>Dầu cầu sau</t>
  </si>
  <si>
    <t xml:space="preserve">Bơm dầu  </t>
  </si>
  <si>
    <t>Dầu số chính</t>
  </si>
  <si>
    <t>Bạc biên cos0</t>
  </si>
  <si>
    <t>Mòn</t>
  </si>
  <si>
    <t>Dầu số phụ</t>
  </si>
  <si>
    <t>Bạc balie cos0</t>
  </si>
  <si>
    <t>Má phanh sau</t>
  </si>
  <si>
    <t>: Xước</t>
  </si>
  <si>
    <t>Doa ép xilanh</t>
  </si>
  <si>
    <t>Má phanh trước</t>
  </si>
  <si>
    <t>: Mòn, xước</t>
  </si>
  <si>
    <t>Lá côn</t>
  </si>
  <si>
    <t>Dơ, mòn</t>
  </si>
  <si>
    <t>Rô tuyn lái bên ngoài lái</t>
  </si>
  <si>
    <t>: Mòn, kêu</t>
  </si>
  <si>
    <t>Bản ép</t>
  </si>
  <si>
    <t>Mòn, yếu</t>
  </si>
  <si>
    <t>Rô tuyn lái ngoài bên phụ</t>
  </si>
  <si>
    <t>Bi tê</t>
  </si>
  <si>
    <t>Dơ, kêu</t>
  </si>
  <si>
    <t>Rô tuyn cân bằng trước</t>
  </si>
  <si>
    <t>Trục cơ cos0</t>
  </si>
  <si>
    <t>Rô tuyn cân bằng sau</t>
  </si>
  <si>
    <t>Con đội</t>
  </si>
  <si>
    <t>Kêu</t>
  </si>
  <si>
    <t>Rô tuyn đứng dưới bên lái</t>
  </si>
  <si>
    <t>Cụm bi tăng tổng</t>
  </si>
  <si>
    <t>Rô tuyn đứng dưới bên phụ</t>
  </si>
  <si>
    <t xml:space="preserve">Tăng cam </t>
  </si>
  <si>
    <t>Cao su càng A trên</t>
  </si>
  <si>
    <t>: Rách</t>
  </si>
  <si>
    <t>Căn dọc trục động cơ</t>
  </si>
  <si>
    <t>Chụp bụi thước lái</t>
  </si>
  <si>
    <t>: rách</t>
  </si>
  <si>
    <t>Lọc dầu máy</t>
  </si>
  <si>
    <t>Bẩn</t>
  </si>
  <si>
    <t>Cao su tăm bông giảm xóc trước</t>
  </si>
  <si>
    <t>Bugi</t>
  </si>
  <si>
    <t>Đánh lửa kém</t>
  </si>
  <si>
    <t>Cao su ốp giằng cân bằng trước</t>
  </si>
  <si>
    <t>Lọc gió động cơ</t>
  </si>
  <si>
    <t>Cao su ốp giằng cân bằng sau</t>
  </si>
  <si>
    <t>Dầu máy</t>
  </si>
  <si>
    <t>Phin lọc ga</t>
  </si>
  <si>
    <t>Đĩa phanh trước</t>
  </si>
  <si>
    <t>Lọc gió điều hòa</t>
  </si>
  <si>
    <t>Đĩa phanh sau</t>
  </si>
  <si>
    <t>Van tiết lưu</t>
  </si>
  <si>
    <t>: Tắc</t>
  </si>
  <si>
    <t>Guốc phanh tay phía sau bên lái</t>
  </si>
  <si>
    <t>Táp lô</t>
  </si>
  <si>
    <t>: Hỏng</t>
  </si>
  <si>
    <t>Guốc phanh tay phía sau bên lái phụ</t>
  </si>
  <si>
    <t>Nạp ga, dầu lạnh</t>
  </si>
  <si>
    <t>: Hết ga</t>
  </si>
  <si>
    <t>Giảm xóc sau</t>
  </si>
  <si>
    <t>Bót lái phụ</t>
  </si>
  <si>
    <t>Cúp ben chụp bụi phanh trước</t>
  </si>
  <si>
    <t>Tổng phanh trên</t>
  </si>
  <si>
    <t>: Mòn</t>
  </si>
  <si>
    <t>Bi lốc điều hòa</t>
  </si>
  <si>
    <t>Bi vành chậu cần trước</t>
  </si>
  <si>
    <t>Cao su láp trước bên phụ</t>
  </si>
  <si>
    <t>Bi quả dứa cầu trước</t>
  </si>
  <si>
    <t>Bót lái chính</t>
  </si>
  <si>
    <t>Hỏng</t>
  </si>
  <si>
    <t xml:space="preserve"> -  Đầu đĩa DVD</t>
  </si>
  <si>
    <t>1. Thông tin các tài sản so sánh.</t>
  </si>
  <si>
    <t xml:space="preserve">  Qua quá trình thu thập thông tin về giao dịch các tài sản tương tự, Công ty TNHH Kiểm toán và Tư vấn MKF Việt Nam đã khảo sát được 03 tài sản so sánh được cho là tương đối tương đồng với tài sản cần thẩm định giá nhất về chủng loại, thông số kỹ thuật,... cụ thể như sau:</t>
  </si>
  <si>
    <t xml:space="preserve">Tài sản so sánh 1: Bán xe Mitsubishi Pajero 3.0 2004, giá bán 176tr, liên hệ Bảo Khánh: 0902 619 719 </t>
  </si>
  <si>
    <t>https://bonbanh.com/xe-mitsubishi-pajero-3.0-2004-3334555</t>
  </si>
  <si>
    <t xml:space="preserve">Tài sản so sánh 2: Bán xe Mitsubishi Pajero 3.0 2004,đã đi 12,800km, giá bán 175tr, liên hệ Salon Auto Chung Mai 0989 123 558 </t>
  </si>
  <si>
    <t>https://bonbanh.com/xe-mitsubishi-pajero-3.0-2004-3311583</t>
  </si>
  <si>
    <t>Tài sản so sánh 3: Bán xe Mitsubishi Pajero 3.0 2004, đã đi 260,000km, giá bán 180tr, liên hệ Trần Bách: 0984521883</t>
  </si>
  <si>
    <t>https://bonbanh.com/xe-mitsubishi-pajero-3.0-2004-3319691</t>
  </si>
  <si>
    <t>Kết quả khảo sát, thu thập và xử lý thông tin:</t>
  </si>
  <si>
    <t>Các tiêu chí so sánh</t>
  </si>
  <si>
    <t>TSTĐG</t>
  </si>
  <si>
    <t>TSSS1</t>
  </si>
  <si>
    <t>TSSS2</t>
  </si>
  <si>
    <t>TSSS3</t>
  </si>
  <si>
    <t>Mục đích sử dụng</t>
  </si>
  <si>
    <t>Loại xe</t>
  </si>
  <si>
    <t>Dòng xe</t>
  </si>
  <si>
    <t>Nguồn tin</t>
  </si>
  <si>
    <t>Thời điểm thu thập</t>
  </si>
  <si>
    <t>Pháp lý</t>
  </si>
  <si>
    <t>Giấy đăng ký xe, đăng kiểm xe</t>
  </si>
  <si>
    <t>Giá rao bán</t>
  </si>
  <si>
    <t>Tỷ lệ tin cậy</t>
  </si>
  <si>
    <t>Tình trạng giao dịch</t>
  </si>
  <si>
    <t>Tình trạng sử dụng</t>
  </si>
  <si>
    <t>Đang sử dụng bình thường</t>
  </si>
  <si>
    <t>Biển số</t>
  </si>
  <si>
    <t>Số km đã đi</t>
  </si>
  <si>
    <t>Thông tin liên hệ</t>
  </si>
  <si>
    <t>Thời điểm khảo sát</t>
  </si>
  <si>
    <t>3. Thực hiện phân tích, tính toán và điều chỉnh mức giá do các yếu tố khác biệt của các tài sản so sánh với tài sản cần thẩm định giá:</t>
  </si>
  <si>
    <t xml:space="preserve">   Các yếu tố như tình trạng hệ thống động cơ, hệ thống điện, khung gầm, hệ thống lái, và hệ thống nội thất làm ảnh hưởng đến giá trị của tài sản. Mỗi yếu tố đóng góp một tỷ lệ nhất định vào giá trị của tài sản. Vì vậy, dự trên 03 tài sản so sánh tương đồng với tài sản thẩm định giá, tổ chuyên viên phân tích các yếu tố giống và khác nhau giữa tài sản thẩm định giá và tài sản so sánh, sau đó điều chỉnh giá của các tài sản so sánh theo yếu tố điều chỉnh để đưa ra giá trị của tài sản thẩm định giá.</t>
  </si>
  <si>
    <t xml:space="preserve">  Nguyên tắc điều chỉnh: Cố định tài sản thẩm định giá, lấy tài sản thẩm định giá làm chuẩn (tương đương với tỷ lệ tuyệt đối là 100%), các tài sản so sánh được điều chỉnh xoay quanh tài sản thẩm định giá. Các điểm ở tài sản so sánh vượt trội hơn so với tài sản thẩm định giá thì điều chỉnh tăng mức giá tính theo đơn vị chuẩn của tài sản so sánh (cộng). Những yếu tố ở tài sản so sánh giống (tương tự) với tài sản cần định giá thì giữ nguyên mức giá của tài sản so sánh (không điều chỉnh). Những yếu tố ở tài sản so sánh thua tài sản thẩm định giá thì điều chỉnh giảm mức giá tính theo đơn vị chuẩn của tài sản so sánh (trừ);</t>
  </si>
  <si>
    <t xml:space="preserve">   Căn cứ quá trình khảo sát hiện trạng tài sản so sánh và khảo sát các tài sản so sánh, tổ định giá đánh giá như sau:</t>
  </si>
  <si>
    <r>
      <rPr>
        <b/>
        <sz val="12"/>
        <rFont val="Times New Roman"/>
        <family val="1"/>
      </rPr>
      <t xml:space="preserve">Pháp lý: </t>
    </r>
    <r>
      <rPr>
        <sz val="12"/>
        <rFont val="Times New Roman"/>
        <family val="1"/>
      </rPr>
      <t xml:space="preserve">Đăng ký và đăng kiểm ảnh hưởng trực tiếp đến giá trị của xe, xe thiếu đăng ký và đăng kiểm sẽ có giá trị thấp hơn
</t>
    </r>
  </si>
  <si>
    <t>Tài sản cần thẩm định giá:</t>
  </si>
  <si>
    <t>+</t>
  </si>
  <si>
    <t xml:space="preserve">Tài sản so sánh 1 </t>
  </si>
  <si>
    <t>Tài sản so sánh 1 đạt tỷ lệ</t>
  </si>
  <si>
    <t xml:space="preserve">Tài sản so sánh 2 </t>
  </si>
  <si>
    <t>Tài sản so sánh 2 đạt tỷ lệ</t>
  </si>
  <si>
    <t xml:space="preserve">Tài sản so sánh 3 </t>
  </si>
  <si>
    <t>Tài sản so sánh 3 đạt tỷ lệ</t>
  </si>
  <si>
    <r>
      <rPr>
        <b/>
        <sz val="12"/>
        <rFont val="Times New Roman"/>
        <family val="1"/>
      </rPr>
      <t xml:space="preserve">Đời xe: </t>
    </r>
    <r>
      <rPr>
        <sz val="12"/>
        <rFont val="Times New Roman"/>
        <family val="1"/>
      </rPr>
      <t xml:space="preserve">Đời xe quyết định phần nhiều đến giá trị tài sản.
</t>
    </r>
  </si>
  <si>
    <t>Hoạt động ổn định</t>
  </si>
  <si>
    <r>
      <rPr>
        <b/>
        <sz val="12"/>
        <rFont val="Times New Roman"/>
        <family val="1"/>
      </rPr>
      <t xml:space="preserve">Hệ thống động cơ xe: </t>
    </r>
    <r>
      <rPr>
        <sz val="12"/>
        <rFont val="Times New Roman"/>
        <family val="1"/>
      </rPr>
      <t xml:space="preserve">động cơ quyết định phần nhiều đến giá trị tài sản.
</t>
    </r>
  </si>
  <si>
    <r>
      <t xml:space="preserve">Hệ thống điện: </t>
    </r>
    <r>
      <rPr>
        <sz val="12"/>
        <rFont val="Times New Roman"/>
        <family val="1"/>
      </rPr>
      <t>qua khảo sát nhận thấy hệ thống điện đóng vai trò quan trọng đối với giá trị tài sản.</t>
    </r>
  </si>
  <si>
    <r>
      <rPr>
        <b/>
        <sz val="12"/>
        <rFont val="Times New Roman"/>
        <family val="1"/>
      </rPr>
      <t xml:space="preserve">Khung gầm: </t>
    </r>
    <r>
      <rPr>
        <sz val="12"/>
        <rFont val="Times New Roman"/>
        <family val="1"/>
      </rPr>
      <t>qua khảo sát thực tế đối với tài sản có khung gầm chắc chắn, chưa qua sửa chữa thay thế có tính thanh khoản cao hơn.</t>
    </r>
  </si>
  <si>
    <r>
      <t xml:space="preserve">Hệ thống lái: </t>
    </r>
    <r>
      <rPr>
        <sz val="12"/>
        <rFont val="Times New Roman"/>
        <family val="1"/>
      </rPr>
      <t>có ảnh hưởng trực tiếp đến hoạt động và giá trị tài sản, tài sản có hệ thống lái hoạt động tốt có tính thanh khoản cao hơn.</t>
    </r>
  </si>
  <si>
    <r>
      <rPr>
        <b/>
        <sz val="12"/>
        <rFont val="Times New Roman"/>
        <family val="1"/>
      </rPr>
      <t xml:space="preserve">Nội thất xe: </t>
    </r>
    <r>
      <rPr>
        <sz val="12"/>
        <rFont val="Times New Roman"/>
        <family val="1"/>
      </rPr>
      <t>Các tiêu chí đánh giá như độ mới, đảm bảo công năng sử dụng tốt hơn sẽ có tính thanh khoản cao hơn.</t>
    </r>
  </si>
  <si>
    <t>`</t>
  </si>
  <si>
    <t>Chỉ tiêu điều chỉnh</t>
  </si>
  <si>
    <t>TSTĐ</t>
  </si>
  <si>
    <t>Điều chỉnh theo các yếu tố so sánh</t>
  </si>
  <si>
    <t>5.1</t>
  </si>
  <si>
    <t xml:space="preserve">Pháp lý </t>
  </si>
  <si>
    <t>Tỷ lệ</t>
  </si>
  <si>
    <t>Tỷ lệ điều chỉnh</t>
  </si>
  <si>
    <t>Mức điều chỉnh (đồng/m2)</t>
  </si>
  <si>
    <t>Giá sau điều chỉnh</t>
  </si>
  <si>
    <t>5.2</t>
  </si>
  <si>
    <t xml:space="preserve">Đời xe </t>
  </si>
  <si>
    <t>5.3</t>
  </si>
  <si>
    <t>Không xác định</t>
  </si>
  <si>
    <t>5.5</t>
  </si>
  <si>
    <t>5.4</t>
  </si>
  <si>
    <t>5.7</t>
  </si>
  <si>
    <t>Loại cẩu</t>
  </si>
  <si>
    <t>Unic v370</t>
  </si>
  <si>
    <t>Unic v500</t>
  </si>
  <si>
    <t>Unic v360</t>
  </si>
  <si>
    <t>Mức giá chỉ dẫn</t>
  </si>
  <si>
    <t>Giá trị trung bình của mức giá chỉ dẫn</t>
  </si>
  <si>
    <t>Mức độ chênh lệch với giá trị trung bình của các mức giá chỉ dẫn</t>
  </si>
  <si>
    <t>Tổng giá trị điều chỉnh gộp</t>
  </si>
  <si>
    <t>Tổng số lần điều chỉnh</t>
  </si>
  <si>
    <t>Biên độ điều chỉnh</t>
  </si>
  <si>
    <t>Tổng giá trị điều chỉnh thuần</t>
  </si>
  <si>
    <t>Mức giá cho tài sản thẩm định</t>
  </si>
  <si>
    <t>5.</t>
  </si>
  <si>
    <t>Xác định giá trị thị trường của tài sản cần thẩm định giá:</t>
  </si>
  <si>
    <t xml:space="preserve">   Do độ tin cậy của các tài sản so sánh là tương đương nhau nên tổ chuyên viên xác định giá trị của tài sản thẩm định giá bằng cách lấy bình quân số học của các đơn giá ước tính của các tài sản so sánh khi đã được điều chỉnh theo tài sản thẩm định giá.</t>
  </si>
  <si>
    <t>Giá trị của tài sản thẩm định giá (làm tròn)</t>
  </si>
  <si>
    <t>đồng</t>
  </si>
  <si>
    <t>Tỷ lệ chênh lệch giữa giá trị tài sản cần định giá so với các tài sản so sánh</t>
  </si>
  <si>
    <t>Chấp nhận</t>
  </si>
  <si>
    <t>Mức giá chỉ dẫn trung bình đảm bảo chênh lệch với mức giá chỉ dẫn của các TSSS không quá 15%.</t>
  </si>
  <si>
    <t>IV. Ước tính tỷ lệ hao mòn của tài sản</t>
  </si>
  <si>
    <t>Ước tính tỷ lệ hao mòn của tài sản theo Phương pháp chuyên gia như sau:</t>
  </si>
  <si>
    <t xml:space="preserve">  Đối với phương pháp chuyên gia tổ chuyên viên căn cứ vào sự hư hỏng, hao mòn của các kết cấu của tài sản thẩm định giá để tính giá trị hao mòn của tài sản thẩm định giá và dựa vào kinh nghiệm thực tế của các chuyên gia để đưa ra mức tỷ trọng hao mòn của tài sản thẩm định giá cho phù hợp.</t>
  </si>
  <si>
    <t>Công thức tính như sau:</t>
  </si>
  <si>
    <t>Trong đó:</t>
  </si>
  <si>
    <t xml:space="preserve">H = </t>
  </si>
  <si>
    <t xml:space="preserve">                                 H: Hao mòn của tài sản thẩm định giá tính theo tỷ lệ %</t>
  </si>
  <si>
    <r>
      <t xml:space="preserve">                                 H</t>
    </r>
    <r>
      <rPr>
        <vertAlign val="subscript"/>
        <sz val="12"/>
        <rFont val="Times New Roman"/>
        <family val="1"/>
      </rPr>
      <t>ki</t>
    </r>
    <r>
      <rPr>
        <sz val="12"/>
        <rFont val="Times New Roman"/>
        <family val="1"/>
      </rPr>
      <t>: Hao mòn của kết cấu thứ i tính theo tỷ lệ %</t>
    </r>
  </si>
  <si>
    <r>
      <t xml:space="preserve">                                 T</t>
    </r>
    <r>
      <rPr>
        <vertAlign val="subscript"/>
        <sz val="12"/>
        <rFont val="Times New Roman"/>
        <family val="1"/>
      </rPr>
      <t>ki</t>
    </r>
    <r>
      <rPr>
        <sz val="12"/>
        <rFont val="Times New Roman"/>
        <family val="1"/>
      </rPr>
      <t>: Tỷ trọng của kết cấu thứ i trong tổng giá trị tài sản thẩm định giá</t>
    </r>
  </si>
  <si>
    <t xml:space="preserve">                                 n: Số kết cấu của tài sản thẩm định giá.</t>
  </si>
  <si>
    <t>Bảng tính:</t>
  </si>
  <si>
    <t>Bộ phận</t>
  </si>
  <si>
    <r>
      <t>Hao mòn của bộ phận kỹ thuật chủ yếu (H</t>
    </r>
    <r>
      <rPr>
        <b/>
        <vertAlign val="subscript"/>
        <sz val="12"/>
        <rFont val="Times New Roman"/>
        <family val="1"/>
      </rPr>
      <t>ki</t>
    </r>
    <r>
      <rPr>
        <b/>
        <sz val="12"/>
        <rFont val="Times New Roman"/>
        <family val="1"/>
      </rPr>
      <t>)</t>
    </r>
  </si>
  <si>
    <r>
      <t>Tỷ trọng giá trị của bộ phận i trong tổng giá trị (T</t>
    </r>
    <r>
      <rPr>
        <b/>
        <vertAlign val="subscript"/>
        <sz val="12"/>
        <rFont val="Times New Roman"/>
        <family val="1"/>
      </rPr>
      <t>ki</t>
    </r>
    <r>
      <rPr>
        <b/>
        <sz val="12"/>
        <rFont val="Times New Roman"/>
        <family val="1"/>
      </rPr>
      <t>)</t>
    </r>
  </si>
  <si>
    <r>
      <t>H</t>
    </r>
    <r>
      <rPr>
        <b/>
        <vertAlign val="subscript"/>
        <sz val="12"/>
        <rFont val="Times New Roman"/>
        <family val="1"/>
      </rPr>
      <t>ki</t>
    </r>
    <r>
      <rPr>
        <b/>
        <sz val="12"/>
        <rFont val="Times New Roman"/>
        <family val="1"/>
      </rPr>
      <t xml:space="preserve"> x T</t>
    </r>
    <r>
      <rPr>
        <b/>
        <vertAlign val="subscript"/>
        <sz val="12"/>
        <rFont val="Times New Roman"/>
        <family val="1"/>
      </rPr>
      <t>ki</t>
    </r>
  </si>
  <si>
    <t>Khung gầm</t>
  </si>
  <si>
    <t>Hệ thống điện</t>
  </si>
  <si>
    <t>Hệ thống khác</t>
  </si>
  <si>
    <t>Tỷ lệ hao mòn vật lý của xe</t>
  </si>
  <si>
    <t>Tỷ lệ chất lượng còn lại</t>
  </si>
  <si>
    <t>Đơn vị: đồng</t>
  </si>
  <si>
    <t>Tài sản thẩm định giá</t>
  </si>
  <si>
    <t>I. Đặc điểm kỹ thuật, hiện trạng tài sản:</t>
  </si>
  <si>
    <t>2. Thông tin tài sản so sánh</t>
  </si>
  <si>
    <t>3. Bảng điều chỉnh các tiêu chí giữa TSTĐ và TSSS.</t>
  </si>
  <si>
    <t>4.</t>
  </si>
  <si>
    <t>II. Kết quả thẩm định giá.</t>
  </si>
  <si>
    <t>Trắng</t>
  </si>
  <si>
    <t>Chở người và hàng hóa</t>
  </si>
  <si>
    <t>Tháng 10 năm 2023</t>
  </si>
  <si>
    <t>Hà Nội</t>
  </si>
  <si>
    <t>Đã giao bán</t>
  </si>
  <si>
    <t>Giá trị chuyển nhượng sau thương lượng (đồng)</t>
  </si>
  <si>
    <t>Giá trị chuyển nhượng sau thương lượng</t>
  </si>
  <si>
    <t>Mức điều chỉnh (đồng)</t>
  </si>
  <si>
    <t>6.1</t>
  </si>
  <si>
    <t>6.2</t>
  </si>
  <si>
    <t>Đơn giá (đồng)</t>
  </si>
  <si>
    <t xml:space="preserve">1. </t>
  </si>
  <si>
    <t>LEXUS</t>
  </si>
  <si>
    <t>FX105100260</t>
  </si>
  <si>
    <t>1UR0483207</t>
  </si>
  <si>
    <t>GX460</t>
  </si>
  <si>
    <t>Bạc</t>
  </si>
  <si>
    <t>4880 x 1885 x 1845 (mm)</t>
  </si>
  <si>
    <t>2790 (mm)</t>
  </si>
  <si>
    <t>2395 (kg)</t>
  </si>
  <si>
    <t>2990/2990 (kg)</t>
  </si>
  <si>
    <t>30A - 569.87</t>
  </si>
  <si>
    <t>7 chỗ</t>
  </si>
  <si>
    <t>Xăng</t>
  </si>
  <si>
    <t>4608 cm3</t>
  </si>
  <si>
    <t>Xe hiện đang hoạt động bình thường, bên ngoài trầy xước một số vị trí, hệ thống lái hoạt động bình thường. Hệ thống tín hiệu đầy đủ, hoạt động bình thường.</t>
  </si>
  <si>
    <t>Chở người</t>
  </si>
  <si>
    <t>Ô tô con</t>
  </si>
  <si>
    <t>LH: 0983 555 688</t>
  </si>
  <si>
    <t>https://bonbanh.com/xe-lexus-gx-460-2014-5091353</t>
  </si>
  <si>
    <t>Đen</t>
  </si>
  <si>
    <t>LH: 0983 630 360</t>
  </si>
  <si>
    <t>LH: 0917 231 886</t>
  </si>
  <si>
    <t>3.</t>
  </si>
  <si>
    <t>HOWO</t>
  </si>
  <si>
    <t>FW922146</t>
  </si>
  <si>
    <t>*150307804827*</t>
  </si>
  <si>
    <t>2 chỗ</t>
  </si>
  <si>
    <t>11980 x 2500 x 3260 (mm)</t>
  </si>
  <si>
    <t>1800 + 4600 + 1350 (mm)</t>
  </si>
  <si>
    <t>13620 (kg)</t>
  </si>
  <si>
    <t>14800/14800 (kg)</t>
  </si>
  <si>
    <t>28550/28550 (kg)</t>
  </si>
  <si>
    <t>Diesel</t>
  </si>
  <si>
    <t>6870 cm3</t>
  </si>
  <si>
    <t>29H - 412.69</t>
  </si>
  <si>
    <t>Ô tô xi téc (chở xăng)</t>
  </si>
  <si>
    <t xml:space="preserve">Ô tô xi téc </t>
  </si>
  <si>
    <t>LH: 0924 627 851</t>
  </si>
  <si>
    <t>HINO</t>
  </si>
  <si>
    <t>LH: 0336 099 388</t>
  </si>
  <si>
    <t>HUYNDAI</t>
  </si>
  <si>
    <t>Vĩnh Phúc</t>
  </si>
  <si>
    <t>0% - 5%</t>
  </si>
  <si>
    <t>HONDA</t>
  </si>
  <si>
    <t>1870KP086636</t>
  </si>
  <si>
    <t>L15BG2218557</t>
  </si>
  <si>
    <t>CR - V L RW187KJN</t>
  </si>
  <si>
    <t>4584 x 1855 x 1679 (mm)</t>
  </si>
  <si>
    <t>2660 (mm)</t>
  </si>
  <si>
    <t>1633 (kg)</t>
  </si>
  <si>
    <t>2158/2158 (kg)</t>
  </si>
  <si>
    <t>1498 cm3</t>
  </si>
  <si>
    <t>30F - 914.44</t>
  </si>
  <si>
    <t>Biển tỉnh</t>
  </si>
  <si>
    <t>LH: 0976 888 978</t>
  </si>
  <si>
    <t>LH: 0972 923 222</t>
  </si>
  <si>
    <t>LH: 0919 788 012</t>
  </si>
  <si>
    <t>0% - 6%</t>
  </si>
  <si>
    <t>0% - 3%</t>
  </si>
  <si>
    <t>0% - 4%</t>
  </si>
  <si>
    <t>TOYOTA</t>
  </si>
  <si>
    <t>EM1L3605188</t>
  </si>
  <si>
    <t>1TRA753224</t>
  </si>
  <si>
    <t>INNOVA20GTGN140LMUTM</t>
  </si>
  <si>
    <t>8 chỗ</t>
  </si>
  <si>
    <t>4735 x 1830 x 1795 (mm)</t>
  </si>
  <si>
    <t>2750 (mm)</t>
  </si>
  <si>
    <t>1725 (kg)</t>
  </si>
  <si>
    <t>2360/2360 (kg)</t>
  </si>
  <si>
    <t>1998 cm3</t>
  </si>
  <si>
    <t>30G - 404.25</t>
  </si>
  <si>
    <t>Đồng</t>
  </si>
  <si>
    <t>https://bonbanh.com/xe-toyota-innova-g-2.0-at-2020-5241221</t>
  </si>
  <si>
    <t>https://bonbanh.com/xe-toyota-innova-g-2.0-at-2020-5252288</t>
  </si>
  <si>
    <t>LH: 0825 867 777</t>
  </si>
  <si>
    <t>LH: 0979 608 385</t>
  </si>
  <si>
    <t>Nâu</t>
  </si>
  <si>
    <t>LH: 0983 068 828</t>
  </si>
  <si>
    <t>https://bonbanh.com/xe-toyota-innova-g-2.0-at-2020-5253431</t>
  </si>
  <si>
    <t>PHỤ LỤC SỐ 02: XÁC ĐỊNH GIÁ TRỊ TÀI SẢN THẨM ĐỊNH</t>
  </si>
  <si>
    <t>6.</t>
  </si>
  <si>
    <t>MITSHUBISHI</t>
  </si>
  <si>
    <t>10LH006312</t>
  </si>
  <si>
    <t>4N15UGC7879</t>
  </si>
  <si>
    <t>TRITON GLS KL1TJJHFPL</t>
  </si>
  <si>
    <t>Xám bạc</t>
  </si>
  <si>
    <t>5 chỗ</t>
  </si>
  <si>
    <t>5305 x 1815 x 1780 (mm)</t>
  </si>
  <si>
    <t>3000 (mm)</t>
  </si>
  <si>
    <t>1985 (kg)</t>
  </si>
  <si>
    <t>2870/2870 (kg)</t>
  </si>
  <si>
    <t>2442 cm3</t>
  </si>
  <si>
    <t>Ô tô tải (PICUP ca bin kép)</t>
  </si>
  <si>
    <t>Bình Dương</t>
  </si>
  <si>
    <t>Lào Cai</t>
  </si>
  <si>
    <t>Xám</t>
  </si>
  <si>
    <t>LH: 0913 521 911</t>
  </si>
  <si>
    <t>Đỏ</t>
  </si>
  <si>
    <t>LH: 0904 455 958</t>
  </si>
  <si>
    <t>LH: 0912 270 280</t>
  </si>
  <si>
    <t>7.</t>
  </si>
  <si>
    <t>10LH028841</t>
  </si>
  <si>
    <t>4N15UGL9468</t>
  </si>
  <si>
    <t>TRITON GLS</t>
  </si>
  <si>
    <t>1790 (kg)</t>
  </si>
  <si>
    <t>2760/2760 (kg)</t>
  </si>
  <si>
    <t>29H - 417.80</t>
  </si>
  <si>
    <t>29H - 417.61</t>
  </si>
  <si>
    <t>https://xe.chotot.com/mua-ban-oto-quan-bac-tu-liem-ha-noi/110224563.htm</t>
  </si>
  <si>
    <t>LH: 0913 557 332</t>
  </si>
  <si>
    <t>https://xe.chotot.com/mua-ban-oto-thanh-pho-vinh-nghe-an/109707832.htm</t>
  </si>
  <si>
    <t>Nghệ An</t>
  </si>
  <si>
    <t>LH: 0974 820 206</t>
  </si>
  <si>
    <t>https://oto.com.vn/mua-ban-xe-mitsubishi-triton-ha-noi/so-tu-dong-aidxc22909780</t>
  </si>
  <si>
    <t>LH: 0984 028 825</t>
  </si>
  <si>
    <t>0% - 2%</t>
  </si>
  <si>
    <t>8.</t>
  </si>
  <si>
    <t>1870KP082965</t>
  </si>
  <si>
    <t>L15BG2206859</t>
  </si>
  <si>
    <t>CRVLRW187KJN</t>
  </si>
  <si>
    <t>30F - 628.14</t>
  </si>
  <si>
    <t xml:space="preserve">Chở người </t>
  </si>
  <si>
    <t>LH: 0986 818 663</t>
  </si>
  <si>
    <t>Xanh</t>
  </si>
  <si>
    <t>LH: 0967 877 789</t>
  </si>
  <si>
    <t>LH: 0949 345 555</t>
  </si>
  <si>
    <t>9.</t>
  </si>
  <si>
    <t>https://xe.chotot.com/mua-ban-xe-tai-xe-ben-quan-12-tp-ho-chi-minh/110507955.htm</t>
  </si>
  <si>
    <t>LH: 0903 198 279</t>
  </si>
  <si>
    <t>https://oto.com.vn/mua-ban-xe-isuzu-qkr-ha-noi/xe-tai-thung-kin-xe-chay-it-6-van-km-aid1xc22598280</t>
  </si>
  <si>
    <t>LH: 0928 888 699</t>
  </si>
  <si>
    <t>2021</t>
  </si>
  <si>
    <t>https://xe.chotot.com/mua-ban-xe-tai-xe-ben-quan-binh-tan-tp-ho-chi-minh/103242311.htm</t>
  </si>
  <si>
    <t>LH: 0907 219 195</t>
  </si>
  <si>
    <t>ISUZU</t>
  </si>
  <si>
    <t>FLV100332</t>
  </si>
  <si>
    <t>4K9529</t>
  </si>
  <si>
    <t>QKR77FE4QUYENAUTOTKC</t>
  </si>
  <si>
    <t>3 chỗ</t>
  </si>
  <si>
    <t>5400 x 1870 x 2850 (mm)</t>
  </si>
  <si>
    <t>2465 (kg)</t>
  </si>
  <si>
    <t>4150/4150 (kg)</t>
  </si>
  <si>
    <t>2999 cm3</t>
  </si>
  <si>
    <t>29H - 411.13</t>
  </si>
  <si>
    <t>Ô tô tải (thùng kín)</t>
  </si>
  <si>
    <t>Hồ Chí Minh</t>
  </si>
  <si>
    <t>0% - 10%</t>
  </si>
  <si>
    <t>10.</t>
  </si>
  <si>
    <t>HOHAN</t>
  </si>
  <si>
    <t>F6FJ064352</t>
  </si>
  <si>
    <t>*150307828147*</t>
  </si>
  <si>
    <t>10920 x 2500 x 3400 (mm)</t>
  </si>
  <si>
    <t>13560 (kg)</t>
  </si>
  <si>
    <t>16310/16310 (kg)</t>
  </si>
  <si>
    <t>30000/30000 (kg)</t>
  </si>
  <si>
    <t>29C - 825.47</t>
  </si>
  <si>
    <t>https://www.facebook.com/groups/545483385656813/permalink/2056661417872328/?mibextid=zDhOQc</t>
  </si>
  <si>
    <t>THACO</t>
  </si>
  <si>
    <t>https://www.facebook.com/groups/545483385656813/permalink/2200985123439956/?mibextid=oMANbw</t>
  </si>
  <si>
    <t>LH: 0913 310 119</t>
  </si>
  <si>
    <t>LH: 0946 808 366</t>
  </si>
  <si>
    <t>https://www.facebook.com/groups/545483385656813/permalink/2193849250820210/?mibextid=oMANbw</t>
  </si>
  <si>
    <t>LH: 0917 278 738</t>
  </si>
  <si>
    <t>Đắk Nông</t>
  </si>
  <si>
    <t>5.6</t>
  </si>
  <si>
    <t>11.</t>
  </si>
  <si>
    <t>MCAX02049069</t>
  </si>
  <si>
    <t>K821470</t>
  </si>
  <si>
    <t>RX350 GGL25L - AWZGB</t>
  </si>
  <si>
    <t>4890 x 1895 x 1690 (mm)</t>
  </si>
  <si>
    <t>2033 (kg)</t>
  </si>
  <si>
    <t>2575/2575 (kg)</t>
  </si>
  <si>
    <t>3456 cm3</t>
  </si>
  <si>
    <t>51H - 691.54</t>
  </si>
  <si>
    <t>LH: 0976 860 594</t>
  </si>
  <si>
    <t>Vàng cát</t>
  </si>
  <si>
    <t>https://banxehoicu.vn/ban-oto-cu/lexus/rx350/ban-lexus-rx350-2020-dep-nhat-viet-nam-92097.html</t>
  </si>
  <si>
    <t>LH: 0983 999 222</t>
  </si>
  <si>
    <t>LH: 0945 392 468</t>
  </si>
  <si>
    <t>12.</t>
  </si>
  <si>
    <t>MERCEDES - BENZ</t>
  </si>
  <si>
    <t>1313711473</t>
  </si>
  <si>
    <t>0E0415753</t>
  </si>
  <si>
    <t>V250 447813</t>
  </si>
  <si>
    <t>5140 x 1928 x 1880 (mm)</t>
  </si>
  <si>
    <t>3200 (mm)</t>
  </si>
  <si>
    <t>2305 (kg)</t>
  </si>
  <si>
    <t>3100/3100 (kg)</t>
  </si>
  <si>
    <t>1991 cm3</t>
  </si>
  <si>
    <t>51H - 6671.97</t>
  </si>
  <si>
    <t>https://bonbanh.com/xe-mercedes_benz-v_class-v250-luxury-2021-5247634</t>
  </si>
  <si>
    <t>LH: 0966 657 997</t>
  </si>
  <si>
    <t xml:space="preserve">LH: 0907 000 066 </t>
  </si>
  <si>
    <t>https://sanbonbanh.com/sellcar/mercedes-benz-v-class/Mercedes-Benz-V-class-V250-Luxury-2021-484169.html</t>
  </si>
  <si>
    <t>LH: 0906 983 388</t>
  </si>
  <si>
    <t>https://sanbonbanh.com/sellcar/mercedes-benz-v-class/Mercedes-Benz-V-class-2021-497957.html</t>
  </si>
  <si>
    <t>Đánh giá chất lượng còn lại của tài sản theo phương pháp chuyên gia</t>
  </si>
  <si>
    <t>Tỷ lệ chất lượng còn lại:</t>
  </si>
  <si>
    <t>Tài sản thẩm định</t>
  </si>
  <si>
    <t xml:space="preserve">Báo giá 1 </t>
  </si>
  <si>
    <t>Báo giá 2</t>
  </si>
  <si>
    <t>Báo giá 3</t>
  </si>
  <si>
    <t>Danh mục</t>
  </si>
  <si>
    <t>Giá trị</t>
  </si>
  <si>
    <t>Giá trị thẩm định</t>
  </si>
  <si>
    <t>II. Ước tính giá trị tài sản:</t>
  </si>
  <si>
    <t>13, 14 và 15</t>
  </si>
  <si>
    <t>Qua quá trình khảo sát tài sản, Tổ thẩm định nhận thấy các xe ô tô được sản xuất cùng năm, có cùng tính năng sử dụng, cũng như thông số kỹ thuật khá tương đồng nhau. Do đó, Tổ thẩm định xác định đơn giá của 03 chiếc xe là như nhau và cùng 1 đơn giá.</t>
  </si>
  <si>
    <t>Xe ô tô tải tự đổ LGMG MT95</t>
  </si>
  <si>
    <t>LGMG</t>
  </si>
  <si>
    <t>CHINA</t>
  </si>
  <si>
    <t>MT950HL0711787</t>
  </si>
  <si>
    <t>E3103120D040230</t>
  </si>
  <si>
    <t>Tên thương mại</t>
  </si>
  <si>
    <t>MT95</t>
  </si>
  <si>
    <t>Vàng</t>
  </si>
  <si>
    <t>1 chỗ</t>
  </si>
  <si>
    <t>9100 x 3665 x 4180 (mm)</t>
  </si>
  <si>
    <t>Khoảng cách trục</t>
  </si>
  <si>
    <t>3675 + 1750 (mm)</t>
  </si>
  <si>
    <t>32600 (kg)</t>
  </si>
  <si>
    <t>65415/65415 (kg)</t>
  </si>
  <si>
    <t>12540 cm3</t>
  </si>
  <si>
    <t>29HC - 009.26</t>
  </si>
  <si>
    <t>MT950EL0711788</t>
  </si>
  <si>
    <t>E3103120D040224</t>
  </si>
  <si>
    <t>29HC - 009.72</t>
  </si>
  <si>
    <t>29HC - 010.19</t>
  </si>
  <si>
    <t>MT950LL0711786</t>
  </si>
  <si>
    <t>E3103120D040231</t>
  </si>
  <si>
    <t xml:space="preserve">  Qua quá trình thu thập thông tin về giao dịch các tài sản tương tự, Tổ thẩm định đã khảo sát được 03 tài sản so sánh được cho là tương đối tương đồng với tài sản cần thẩm định giá nhất về chủng loại, thông số kỹ thuật,... cụ thể như sau:</t>
  </si>
  <si>
    <t>Tỷ lệ giá trị các kết cấu chính (%)</t>
  </si>
  <si>
    <t>Tỷ lệ chất lượng còn lại các kết cấu chính (%)</t>
  </si>
  <si>
    <t>Tỷ lệ giá trị còn lại các kết cấu chính (%)</t>
  </si>
  <si>
    <t>c</t>
  </si>
  <si>
    <t>d</t>
  </si>
  <si>
    <t>e = c x d/g</t>
  </si>
  <si>
    <t>Tổng cộng (g)</t>
  </si>
  <si>
    <t>Giá Xe ô tô tải tự đổ LGMG MT95</t>
  </si>
  <si>
    <t>Giá trị tài sản = Giá trị xe mới x Tỷ lệ chất lượng còn lại</t>
  </si>
  <si>
    <t>Thông tin các tài sản so sánh.</t>
  </si>
  <si>
    <t>Xác định giá trị xe mới</t>
  </si>
  <si>
    <t>Xác định giá trị tài sản cần thẩm định giá</t>
  </si>
  <si>
    <t>III. Kết quả thẩm định giá.</t>
  </si>
  <si>
    <t xml:space="preserve">Đơn giá </t>
  </si>
  <si>
    <t>Giá trị Xe ô tô tải tự đổ LGMG MT95 mới</t>
  </si>
  <si>
    <t>Tài sản so sánh 1: Bán Xe ô tô tải tự đổ LGMG MT95 mới, sản xuất năm 2023, giá bán 3.300.000.000tr, giá đã bao gồm thuế VAT. Giá chưa thuế là: 3.055.555.556. Liên hệ Trịnh Văn Cao: 0963 604 976</t>
  </si>
  <si>
    <t>Tài sản so sánh 2: Bán Xe ô tô tải tự đổ LGMG MT95 mới, sản xuất năm 2023, giá bán 3.350.000.000tr, giá đã bao gồm thuế VAT. Giá chưa thuế là: 3.101.851.851. Liên hệ Mr Kiệt: 0967 783 999</t>
  </si>
  <si>
    <t>Tài sản so sánh 3: Bán Xe ô tô tải tự đổ LGMG MT95 mới, sản xuất năm 2023, giá bán 3.640.000.000tr, giá đã bao gồm thuế VAT. Giá chưa thuế là: 3.370.370.370. Liên hệ Mr Song: 0934 266 662</t>
  </si>
  <si>
    <t>16.</t>
  </si>
  <si>
    <t>G7B0039585</t>
  </si>
  <si>
    <t>2ZRY849095</t>
  </si>
  <si>
    <t>COROLLA CROSS ZSG10L - DHXEKU</t>
  </si>
  <si>
    <t>4460 x 1825 x 1620 (mm)</t>
  </si>
  <si>
    <t>2640 (mm)</t>
  </si>
  <si>
    <t>1360 (kg)</t>
  </si>
  <si>
    <t>1815/1815 (kg)</t>
  </si>
  <si>
    <t>1798 cm3</t>
  </si>
  <si>
    <t>30H - 592.86</t>
  </si>
  <si>
    <t>https://bonbanh.com/xe-toyota-corolla_cross-1.8v-2022-5106901</t>
  </si>
  <si>
    <t>LH: 0764 911 580</t>
  </si>
  <si>
    <t>https://bonbanh.com/xe-toyota-corolla_cross-1.8v-2022-5207755</t>
  </si>
  <si>
    <t>https://bonbanh.com/xe-toyota-corolla_cross-1.8v-2022-5061949</t>
  </si>
  <si>
    <t xml:space="preserve">LH: 0947 728 888 </t>
  </si>
  <si>
    <t>LH: 0933 112 312</t>
  </si>
  <si>
    <t>17.</t>
  </si>
  <si>
    <t>LH: 0876 398 666</t>
  </si>
  <si>
    <t>https://bonbanh.com/xe-ford-ranger-xls-2.2l-4x2-at-2022-5250730</t>
  </si>
  <si>
    <t>LH: 0876 067 999</t>
  </si>
  <si>
    <t>https://bonbanh.com/xe-ford-ranger-xls-2.2l-4x2-at-2022-5251705</t>
  </si>
  <si>
    <t>Thái Bình</t>
  </si>
  <si>
    <t>https://bonbanh.com/xe-ford-ranger-xls-2.0l-4x2-at-2022-5145689</t>
  </si>
  <si>
    <t>LH: 0909 728 383</t>
  </si>
  <si>
    <t>51D - 906.52</t>
  </si>
  <si>
    <t>FORD</t>
  </si>
  <si>
    <t>70NJR22008</t>
  </si>
  <si>
    <t>P4AT4006761</t>
  </si>
  <si>
    <t>RANGER KDBCH2QJC3KL1</t>
  </si>
  <si>
    <t>Ghi</t>
  </si>
  <si>
    <t>5362 x 1860 x 1830 (mm)</t>
  </si>
  <si>
    <t>3220 (mm)</t>
  </si>
  <si>
    <t>2014 (kg)</t>
  </si>
  <si>
    <t>3024/3024 (kg)</t>
  </si>
  <si>
    <t>2198 cm3</t>
  </si>
  <si>
    <t>29H - 632.47</t>
  </si>
  <si>
    <t>18.</t>
  </si>
  <si>
    <t>AABX08002055</t>
  </si>
  <si>
    <t>2GRK982381*</t>
  </si>
  <si>
    <t>LM350 GGH31L - LNZXB</t>
  </si>
  <si>
    <t>4 chỗ</t>
  </si>
  <si>
    <t>5040 x 1850 x 1895 (mm)</t>
  </si>
  <si>
    <t>2185 (kg)</t>
  </si>
  <si>
    <t>2485/2485 (kg)</t>
  </si>
  <si>
    <t>30H - 779.12</t>
  </si>
  <si>
    <t>Xe ô tô LEXUS LM350</t>
  </si>
  <si>
    <t>Tài sản so sánh 1: Bán Xe ô tô LEXUS LM350 phiên bản 4 chỗ mới, sản xuất năm 2023, giá bán 8.610.000.000 đồng. Giá lăn bánh tại Hà Nội là: 9.665.000.000 đồng. Liên hệ LEXUS MIỀN BẮC: 089.6633.899</t>
  </si>
  <si>
    <t>Tài sản so sánh 2: Bán Xe ô tô LEXUS LM350 phiên bản 4 chỗ mới, sản xuất năm 2023, giá bán 8.610.000.000 đồng. Giá lăn bánh tại Hà Nội hoặc thành phố Hồ Chí Minh (sau khi trừ khuyến mãi giảm giá) là: 9.495.000.000 đồng. Liên hệ LEXUS Trung tâm Sài Gòn: 0901 698 118</t>
  </si>
  <si>
    <t>Tài sản so sánh 3: Bán Xe ô tô LEXUS LM350 phiên bản 4 chỗ mới, sản xuất năm 2023, giá bán 8.610.000.000 đồng. Giá lăn bánh tại Hà Nội  (sau khi trừ khuyến mãi giảm giá) là: 9.510.000.000 đồng. Liên hệ Trần Ngọc Hà My - NVKD LEXUS Hải Phòng: 0984 901 309</t>
  </si>
  <si>
    <t>Giá trị Xe ô tô LEXUS LM350 mới</t>
  </si>
  <si>
    <t xml:space="preserve">Xe hiện đang hoạt động bình thường, bên ngoài trầy xước nhẹ một số vị trí, hệ thống lái hoạt động bình thường. Hệ thống tín hiệu đầy đủ, hoạt động bình thường. Xe được trang bị thêm nhiều chi tiết nội thất hạng thương gia như: thảm sàn, trần, ghế…. </t>
  </si>
  <si>
    <t>Thời điểm tháng 10/2023</t>
  </si>
  <si>
    <t>Báo giá 1 (đồng)</t>
  </si>
  <si>
    <t>Báo giá 2 (đồng)</t>
  </si>
  <si>
    <t>Báo giá 3 (đồng)</t>
  </si>
  <si>
    <t>Số km đã đi (km)</t>
  </si>
  <si>
    <t>Đang rao bán</t>
  </si>
  <si>
    <t>Nội thất xe</t>
  </si>
  <si>
    <t>TSSS 1</t>
  </si>
  <si>
    <t>TSSS 2</t>
  </si>
  <si>
    <t>TSSS 3</t>
  </si>
  <si>
    <t>A</t>
  </si>
  <si>
    <t>Thông tin về tài sản</t>
  </si>
  <si>
    <t>Nguồn tham khảo</t>
  </si>
  <si>
    <t>Giá rao (đồng)</t>
  </si>
  <si>
    <t>Giá thương lượng (đồng)</t>
  </si>
  <si>
    <t>Thời điểm thu thập thông tin</t>
  </si>
  <si>
    <t>Tính chất giao dịch</t>
  </si>
  <si>
    <t>B</t>
  </si>
  <si>
    <t>Bằng chứng thu thập</t>
  </si>
  <si>
    <t>Người thu thập thông tin</t>
  </si>
  <si>
    <t>Giao dịch bình thường trên thị trường</t>
  </si>
  <si>
    <t>Đỗ Thị Mai</t>
  </si>
  <si>
    <t>PHIẾU ĐIỀU TRA, KHẢO SÁT TÀI SẢN SO SÁNH - TSSS1</t>
  </si>
  <si>
    <t>PHIẾU ĐIỀU TRA, KHẢO SÁT TÀI SẢN SO SÁNH - TSSS2</t>
  </si>
  <si>
    <t>PHIẾU ĐIỀU TRA, KHẢO SÁT TÀI SẢN SO SÁNH - TSSS3</t>
  </si>
  <si>
    <t>Ngoại quan và tình trạng họat động</t>
  </si>
  <si>
    <t>Bằng chữ: Hai tỷ, một trăm triệu đồng chẵn./.</t>
  </si>
  <si>
    <t>0%-10%</t>
  </si>
  <si>
    <t>giá rao</t>
  </si>
  <si>
    <t>diện tích sàn</t>
  </si>
  <si>
    <t>ĐGXD</t>
  </si>
  <si>
    <t>Gía trị  nhà</t>
  </si>
  <si>
    <t>diện tích</t>
  </si>
  <si>
    <t>đơn giá đất</t>
  </si>
  <si>
    <t>thương lượng</t>
  </si>
  <si>
    <t>8160*0,952</t>
  </si>
  <si>
    <t>Gía trị đất</t>
  </si>
  <si>
    <t>giá trị nhà</t>
  </si>
  <si>
    <t>tổng</t>
  </si>
  <si>
    <t>TOYOTA COROLLA ALTIS 2008; BKS: 30E-05806</t>
  </si>
  <si>
    <t>Khả năng chuyển nhượng thành công</t>
  </si>
  <si>
    <t>Mức điều chỉnh</t>
  </si>
  <si>
    <t>Thể tích làm việc động cơ</t>
  </si>
  <si>
    <t>hệ số</t>
  </si>
  <si>
    <t>Tổng</t>
  </si>
  <si>
    <t>Công thức bánh</t>
  </si>
  <si>
    <t>8x4</t>
  </si>
  <si>
    <t>Bằng chữ: Hai tỷ, chín trăm bốn mươi sáu triệu đồng chẵn./.</t>
  </si>
  <si>
    <t>Thời điểm tháng 2/2025</t>
  </si>
  <si>
    <t>Số KM đã đi</t>
  </si>
  <si>
    <t>Xe Ô tô con, nhãn hiệu Mercedes BENZ, SX 2020</t>
  </si>
  <si>
    <t>https://bonbanh.com/xe-honda-crv-l-2020-6282919</t>
  </si>
  <si>
    <t>Ô tô tải, SX:2021, BKS: 29H-497,21</t>
  </si>
  <si>
    <t>CR-VL</t>
  </si>
  <si>
    <t>Nhật bản</t>
  </si>
  <si>
    <t>Tháng 7/2025</t>
  </si>
  <si>
    <t>LH: 0919 656 696</t>
  </si>
  <si>
    <t>https://bonbanh.com/xe-honda-crv-l-2020-6308287</t>
  </si>
  <si>
    <t>LH:  0989 919 286</t>
  </si>
  <si>
    <t>https://bonbanh.com/xe-honda-crv-g-2020-6198640</t>
  </si>
  <si>
    <t>LH:  0976 226 898</t>
  </si>
  <si>
    <t>Xe hoạt động bình thường, ngoại quan còn mới</t>
  </si>
  <si>
    <t>Xe hoạt động bình thường, ngoại quan khá, vỏ khung xe bị trầy xước nhẹ</t>
  </si>
  <si>
    <t>Chở hàng</t>
  </si>
  <si>
    <t>https://www.facebook.com/share/p/16vPaD2wxY/</t>
  </si>
  <si>
    <t>https://www.facebook.com/share/p/19ZTAL3wc5/</t>
  </si>
  <si>
    <t>Ô tô đầu kéo</t>
  </si>
  <si>
    <t>CNHTC</t>
  </si>
  <si>
    <t>ZZ4257V324HE1B</t>
  </si>
  <si>
    <t xml:space="preserve">LH:  0931163298
</t>
  </si>
  <si>
    <t>LH: 0982591390</t>
  </si>
  <si>
    <t>https://www.facebook.com/share/p/1H3Kjz69C7/</t>
  </si>
  <si>
    <t>Tháng 4/2026</t>
  </si>
  <si>
    <t>Rơ moocs BKS: 29R-534.17</t>
  </si>
  <si>
    <t>Xe ô tô BKS 29G-024,18</t>
  </si>
  <si>
    <t>ưe</t>
  </si>
  <si>
    <t>ẻ</t>
  </si>
  <si>
    <t>LH:0967516599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</si>
</sst>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quot;$&quot;* #,##0.00_);_(&quot;$&quot;* \(#,##0.00\);_(&quot;$&quot;* &quot;-&quot;??_);_(@_)"/>
    <numFmt numFmtId="43" formatCode="_(* #,##0.00_);_(* \(#,##0.00\);_(* &quot;-&quot;??_);_(@_)"/>
    <numFmt numFmtId="164" formatCode="_-* #,##0.00_-;\-* #,##0.00_-;_-* &quot;-&quot;??_-;_-@_-"/>
    <numFmt numFmtId="165" formatCode="###,###"/>
    <numFmt numFmtId="166" formatCode="_(* #,##0_);_(* \(#,##0\);_(* &quot;-&quot;??_);_(@_)"/>
    <numFmt numFmtId="167" formatCode="_(* #,##0.0000_);_(* \(#,##0.0000\);_(* &quot;-&quot;??_);_(@_)"/>
    <numFmt numFmtId="168" formatCode="_-* #,##0_-;\-* #,##0_-;_-* &quot;-&quot;??_-;_-@_-"/>
    <numFmt numFmtId="169" formatCode="0.0"/>
    <numFmt numFmtId="170" formatCode="#,##0.0"/>
    <numFmt numFmtId="171" formatCode="_-* #,##0\ _₫_-;\-* #,##0\ _₫_-;_-* &quot;-&quot;??\ _₫_-;_-@_-"/>
    <numFmt numFmtId="172" formatCode="_-* #,##0.00\ _₫_-;\-* #,##0.00\ _₫_-;_-* &quot;-&quot;??\ _₫_-;_-@_-"/>
    <numFmt numFmtId="173" formatCode="_(* #,##0.0_);_(* \(#,##0.0\);_(* &quot;-&quot;??_);_(@_)"/>
    <numFmt numFmtId="174" formatCode="_-* #,##0.0\ _₫_-;\-* #,##0.0\ _₫_-;_-* &quot;-&quot;?\ _₫_-;_-@_-"/>
    <numFmt numFmtId="175" formatCode="#,##0;[Red]#,##0"/>
    <numFmt numFmtId="176" formatCode="_-* #,##0.0_-;\-* #,##0.0_-;_-* &quot;-&quot;??_-;_-@_-"/>
  </numFmts>
  <fonts count="30">
    <font>
      <sz val="11"/>
      <color theme="1"/>
      <name val="Calibri"/>
      <family val="2"/>
      <charset val="163"/>
      <scheme val="minor"/>
    </font>
    <font>
      <sz val="11"/>
      <color theme="1"/>
      <name val="Calibri"/>
      <family val="2"/>
      <charset val="163"/>
      <scheme val="minor"/>
    </font>
    <font>
      <b/>
      <sz val="12"/>
      <color theme="1"/>
      <name val="Times New Roman"/>
      <family val="1"/>
    </font>
    <font>
      <sz val="12"/>
      <color theme="1"/>
      <name val="Times New Roman"/>
      <family val="1"/>
    </font>
    <font>
      <b/>
      <sz val="12"/>
      <name val="Times New Roman"/>
      <family val="1"/>
    </font>
    <font>
      <b/>
      <sz val="11"/>
      <name val="Times New Roman"/>
      <family val="1"/>
    </font>
    <font>
      <sz val="12"/>
      <name val="Times New Roman"/>
      <family val="1"/>
    </font>
    <font>
      <b/>
      <i/>
      <sz val="12"/>
      <color theme="1"/>
      <name val="Times New Roman"/>
      <family val="1"/>
    </font>
    <font>
      <b/>
      <sz val="12"/>
      <color rgb="FF000000"/>
      <name val="Times New Roman"/>
      <family val="1"/>
    </font>
    <font>
      <i/>
      <sz val="12"/>
      <color theme="1"/>
      <name val="Times New Roman"/>
      <family val="1"/>
    </font>
    <font>
      <u/>
      <sz val="11"/>
      <color theme="10"/>
      <name val="Calibri"/>
      <family val="2"/>
      <charset val="163"/>
      <scheme val="minor"/>
    </font>
    <font>
      <sz val="10"/>
      <name val="Arial"/>
      <family val="2"/>
    </font>
    <font>
      <b/>
      <sz val="14"/>
      <name val="Times New Roman"/>
      <family val="1"/>
    </font>
    <font>
      <sz val="11"/>
      <name val="Times New Roman"/>
      <family val="1"/>
    </font>
    <font>
      <sz val="10"/>
      <name val=".VnTime"/>
      <family val="2"/>
    </font>
    <font>
      <u/>
      <sz val="11"/>
      <color indexed="12"/>
      <name val="Calibri"/>
      <family val="2"/>
    </font>
    <font>
      <sz val="12"/>
      <color theme="1"/>
      <name val="Times New Roman"/>
      <family val="2"/>
    </font>
    <font>
      <sz val="11"/>
      <color indexed="8"/>
      <name val="Calibri"/>
      <family val="2"/>
    </font>
    <font>
      <i/>
      <sz val="12"/>
      <name val="Times New Roman"/>
      <family val="1"/>
    </font>
    <font>
      <b/>
      <i/>
      <sz val="12"/>
      <name val="Times New Roman"/>
      <family val="1"/>
    </font>
    <font>
      <vertAlign val="subscript"/>
      <sz val="12"/>
      <name val="Times New Roman"/>
      <family val="1"/>
    </font>
    <font>
      <b/>
      <vertAlign val="subscript"/>
      <sz val="12"/>
      <name val="Times New Roman"/>
      <family val="1"/>
    </font>
    <font>
      <sz val="12"/>
      <color rgb="FF000000"/>
      <name val="Times New Roman"/>
      <family val="1"/>
    </font>
    <font>
      <sz val="12"/>
      <name val="Times New Roman"/>
      <family val="1"/>
      <charset val="163"/>
    </font>
    <font>
      <b/>
      <sz val="12"/>
      <color rgb="FFFF0000"/>
      <name val="Times New Roman"/>
      <family val="1"/>
    </font>
    <font>
      <b/>
      <sz val="11"/>
      <color theme="1"/>
      <name val="Times New Roman"/>
      <family val="1"/>
    </font>
    <font>
      <sz val="11"/>
      <color theme="1"/>
      <name val="Times New Roman"/>
      <family val="1"/>
    </font>
    <font>
      <sz val="11"/>
      <color theme="1"/>
      <name val="Calibri"/>
      <family val="2"/>
      <scheme val="minor"/>
    </font>
    <font>
      <sz val="12"/>
      <color rgb="FFFF0000"/>
      <name val="Times New Roman"/>
      <family val="1"/>
      <charset val="163"/>
    </font>
    <font>
      <sz val="11"/>
      <color theme="10"/>
      <name val="Calibri Light"/>
      <family val="1"/>
      <scheme val="maj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18">
    <xf numFmtId="0" fontId="0" fillId="0" borderId="0"/>
    <xf numFmtId="164" fontId="1" fillId="0" borderId="0" applyFont="0" applyFill="0" applyBorder="0" applyAlignment="0" applyProtection="0"/>
    <xf numFmtId="0" fontId="10" fillId="0" borderId="0" applyNumberFormat="0" applyFill="0" applyBorder="0" applyAlignment="0" applyProtection="0"/>
    <xf numFmtId="9" fontId="1" fillId="0" borderId="0" applyFont="0" applyFill="0" applyBorder="0" applyAlignment="0" applyProtection="0"/>
    <xf numFmtId="0" fontId="11" fillId="0" borderId="0"/>
    <xf numFmtId="0" fontId="1" fillId="0" borderId="0"/>
    <xf numFmtId="0" fontId="14" fillId="0" borderId="0"/>
    <xf numFmtId="0" fontId="15" fillId="0" borderId="0" applyNumberFormat="0" applyFill="0" applyBorder="0" applyAlignment="0" applyProtection="0">
      <alignment vertical="top"/>
      <protection locked="0"/>
    </xf>
    <xf numFmtId="164" fontId="16" fillId="0" borderId="0" applyFont="0" applyFill="0" applyBorder="0" applyAlignment="0" applyProtection="0"/>
    <xf numFmtId="44" fontId="11" fillId="0" borderId="0" applyFont="0" applyFill="0" applyBorder="0" applyAlignment="0" applyProtection="0"/>
    <xf numFmtId="43" fontId="17" fillId="0" borderId="0" applyFont="0" applyFill="0" applyBorder="0" applyAlignment="0" applyProtection="0"/>
    <xf numFmtId="0" fontId="14" fillId="0" borderId="0"/>
    <xf numFmtId="9" fontId="17" fillId="0" borderId="0" applyFont="0" applyFill="0" applyBorder="0" applyAlignment="0" applyProtection="0"/>
    <xf numFmtId="0" fontId="11" fillId="0" borderId="0"/>
    <xf numFmtId="0" fontId="1" fillId="0" borderId="0"/>
    <xf numFmtId="0" fontId="16" fillId="0" borderId="0"/>
    <xf numFmtId="43" fontId="16" fillId="0" borderId="0" applyFont="0" applyFill="0" applyBorder="0" applyAlignment="0" applyProtection="0"/>
    <xf numFmtId="0" fontId="27" fillId="0" borderId="0"/>
  </cellStyleXfs>
  <cellXfs count="368">
    <xf numFmtId="0" fontId="0" fillId="0" borderId="0" xfId="0"/>
    <xf numFmtId="0" fontId="3" fillId="0" borderId="0" xfId="0" applyFont="1"/>
    <xf numFmtId="0" fontId="3" fillId="0" borderId="1" xfId="0" applyFont="1" applyBorder="1" applyAlignment="1">
      <alignment horizontal="center" vertical="center"/>
    </xf>
    <xf numFmtId="165" fontId="3" fillId="0" borderId="1" xfId="1" applyNumberFormat="1" applyFont="1" applyFill="1" applyBorder="1" applyAlignment="1">
      <alignment horizontal="center" vertical="center"/>
    </xf>
    <xf numFmtId="0" fontId="2" fillId="0" borderId="1" xfId="0" applyFont="1" applyBorder="1" applyAlignment="1">
      <alignment horizontal="center" vertical="center"/>
    </xf>
    <xf numFmtId="0" fontId="3" fillId="0" borderId="0" xfId="0" applyFont="1" applyAlignment="1">
      <alignment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xf>
    <xf numFmtId="0" fontId="3" fillId="0" borderId="1" xfId="0" applyFont="1" applyBorder="1" applyAlignment="1">
      <alignment vertical="center"/>
    </xf>
    <xf numFmtId="9" fontId="3"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1" xfId="0" quotePrefix="1" applyFont="1" applyBorder="1" applyAlignment="1">
      <alignment horizontal="center" vertical="center"/>
    </xf>
    <xf numFmtId="165" fontId="2" fillId="0" borderId="1" xfId="1" applyNumberFormat="1" applyFont="1" applyFill="1" applyBorder="1" applyAlignment="1">
      <alignment horizontal="center" vertical="center"/>
    </xf>
    <xf numFmtId="0" fontId="6" fillId="0" borderId="0" xfId="4" applyFont="1" applyAlignment="1">
      <alignment vertical="center"/>
    </xf>
    <xf numFmtId="3" fontId="6" fillId="0" borderId="0" xfId="4" applyNumberFormat="1" applyFont="1" applyAlignment="1">
      <alignment vertical="center"/>
    </xf>
    <xf numFmtId="0" fontId="12" fillId="0" borderId="0" xfId="4" applyFont="1" applyAlignment="1">
      <alignment vertical="center"/>
    </xf>
    <xf numFmtId="3" fontId="12" fillId="0" borderId="0" xfId="4" applyNumberFormat="1" applyFont="1" applyAlignment="1">
      <alignment vertical="center"/>
    </xf>
    <xf numFmtId="0" fontId="4" fillId="0" borderId="0" xfId="4" applyFont="1" applyAlignment="1">
      <alignment vertical="center"/>
    </xf>
    <xf numFmtId="3" fontId="4" fillId="0" borderId="0" xfId="4" applyNumberFormat="1" applyFont="1" applyAlignment="1">
      <alignment vertical="center"/>
    </xf>
    <xf numFmtId="0" fontId="4" fillId="0" borderId="0" xfId="4" applyFont="1" applyAlignment="1">
      <alignment horizontal="center" vertical="center"/>
    </xf>
    <xf numFmtId="0" fontId="4" fillId="0" borderId="0" xfId="4" applyFont="1" applyAlignment="1">
      <alignment horizontal="left" vertical="center"/>
    </xf>
    <xf numFmtId="3" fontId="6" fillId="0" borderId="0" xfId="4" applyNumberFormat="1" applyFont="1" applyAlignment="1">
      <alignment horizontal="justify" vertical="center" wrapText="1"/>
    </xf>
    <xf numFmtId="0" fontId="6" fillId="0" borderId="0" xfId="5" quotePrefix="1" applyFont="1" applyAlignment="1">
      <alignment horizontal="center" vertical="center" wrapText="1"/>
    </xf>
    <xf numFmtId="0" fontId="6" fillId="0" borderId="0" xfId="5" quotePrefix="1" applyFont="1" applyAlignment="1">
      <alignment vertical="center" wrapText="1"/>
    </xf>
    <xf numFmtId="0" fontId="6" fillId="0" borderId="0" xfId="5" quotePrefix="1" applyFont="1" applyAlignment="1">
      <alignment horizontal="left" vertical="center" wrapText="1"/>
    </xf>
    <xf numFmtId="0" fontId="6" fillId="0" borderId="0" xfId="5" quotePrefix="1" applyFont="1" applyAlignment="1">
      <alignment vertical="center"/>
    </xf>
    <xf numFmtId="49" fontId="6" fillId="0" borderId="0" xfId="5" quotePrefix="1" applyNumberFormat="1" applyFont="1" applyAlignment="1">
      <alignment horizontal="left" vertical="center"/>
    </xf>
    <xf numFmtId="0" fontId="6" fillId="0" borderId="0" xfId="5" quotePrefix="1" applyFont="1" applyAlignment="1">
      <alignment horizontal="right" vertical="center" wrapText="1"/>
    </xf>
    <xf numFmtId="49" fontId="6" fillId="0" borderId="0" xfId="5" quotePrefix="1" applyNumberFormat="1" applyFont="1" applyAlignment="1">
      <alignment horizontal="left" vertical="center" wrapText="1"/>
    </xf>
    <xf numFmtId="49" fontId="6" fillId="0" borderId="0" xfId="5" quotePrefix="1" applyNumberFormat="1" applyFont="1" applyAlignment="1">
      <alignment horizontal="right" vertical="center" wrapText="1"/>
    </xf>
    <xf numFmtId="3" fontId="6" fillId="0" borderId="0" xfId="4" quotePrefix="1" applyNumberFormat="1" applyFont="1" applyAlignment="1">
      <alignment horizontal="justify" vertical="center" wrapText="1"/>
    </xf>
    <xf numFmtId="0" fontId="13" fillId="0" borderId="0" xfId="4" applyFont="1" applyAlignment="1">
      <alignment vertical="center"/>
    </xf>
    <xf numFmtId="3" fontId="13" fillId="0" borderId="0" xfId="4" applyNumberFormat="1" applyFont="1" applyAlignment="1">
      <alignment vertical="center"/>
    </xf>
    <xf numFmtId="0" fontId="13" fillId="0" borderId="0" xfId="0" applyFont="1" applyAlignment="1">
      <alignment vertical="center"/>
    </xf>
    <xf numFmtId="3" fontId="13" fillId="0" borderId="0" xfId="0" applyNumberFormat="1" applyFont="1" applyAlignment="1">
      <alignment vertical="center"/>
    </xf>
    <xf numFmtId="0" fontId="6" fillId="0" borderId="0" xfId="0" applyFont="1" applyAlignment="1">
      <alignment vertical="center"/>
    </xf>
    <xf numFmtId="49" fontId="6" fillId="0" borderId="0" xfId="0" applyNumberFormat="1" applyFont="1" applyAlignment="1">
      <alignment horizontal="center" vertical="center"/>
    </xf>
    <xf numFmtId="0" fontId="15" fillId="0" borderId="0" xfId="7" applyAlignment="1" applyProtection="1">
      <alignment vertical="center"/>
    </xf>
    <xf numFmtId="0" fontId="13" fillId="0" borderId="0" xfId="6" applyFont="1" applyAlignment="1">
      <alignment vertical="center"/>
    </xf>
    <xf numFmtId="0" fontId="13" fillId="0" borderId="0" xfId="6" applyFont="1" applyAlignment="1">
      <alignment vertical="center" wrapText="1"/>
    </xf>
    <xf numFmtId="49" fontId="4" fillId="0" borderId="0" xfId="0" quotePrefix="1" applyNumberFormat="1" applyFont="1" applyAlignment="1">
      <alignment horizontal="center" vertical="center"/>
    </xf>
    <xf numFmtId="0" fontId="5" fillId="0" borderId="0" xfId="0" applyFont="1" applyAlignment="1">
      <alignment vertical="center"/>
    </xf>
    <xf numFmtId="3" fontId="5" fillId="0" borderId="0" xfId="0" applyNumberFormat="1" applyFont="1" applyAlignment="1">
      <alignment vertical="center"/>
    </xf>
    <xf numFmtId="0" fontId="4" fillId="0" borderId="0" xfId="0" applyFont="1" applyAlignment="1">
      <alignment vertical="center"/>
    </xf>
    <xf numFmtId="3" fontId="6" fillId="0" borderId="0" xfId="4" applyNumberFormat="1" applyFont="1" applyAlignment="1">
      <alignment horizontal="center" vertical="center"/>
    </xf>
    <xf numFmtId="166" fontId="6" fillId="0" borderId="0" xfId="1" applyNumberFormat="1" applyFont="1" applyFill="1" applyAlignment="1">
      <alignment horizontal="center" vertical="center"/>
    </xf>
    <xf numFmtId="0" fontId="4" fillId="0" borderId="1" xfId="4" applyFont="1" applyBorder="1" applyAlignment="1">
      <alignment horizontal="center" vertical="center" wrapText="1"/>
    </xf>
    <xf numFmtId="0" fontId="6" fillId="0" borderId="0" xfId="4" applyFont="1" applyAlignment="1">
      <alignment horizontal="center" vertical="center"/>
    </xf>
    <xf numFmtId="3" fontId="6" fillId="0" borderId="0" xfId="4" applyNumberFormat="1" applyFont="1" applyAlignment="1">
      <alignment horizontal="left" vertical="center"/>
    </xf>
    <xf numFmtId="3" fontId="6" fillId="0" borderId="1" xfId="4" applyNumberFormat="1" applyFont="1" applyBorder="1" applyAlignment="1">
      <alignment horizontal="center" vertical="center"/>
    </xf>
    <xf numFmtId="3" fontId="4" fillId="0" borderId="1" xfId="4" applyNumberFormat="1" applyFont="1" applyBorder="1" applyAlignment="1">
      <alignment horizontal="left" vertical="center"/>
    </xf>
    <xf numFmtId="164" fontId="6" fillId="0" borderId="1" xfId="8" applyFont="1" applyFill="1" applyBorder="1" applyAlignment="1">
      <alignment horizontal="justify" vertical="center" wrapText="1"/>
    </xf>
    <xf numFmtId="164" fontId="6" fillId="0" borderId="1" xfId="8" applyFont="1" applyFill="1" applyBorder="1" applyAlignment="1">
      <alignment horizontal="center" vertical="center" wrapText="1"/>
    </xf>
    <xf numFmtId="44" fontId="6" fillId="0" borderId="1" xfId="9" applyFont="1" applyFill="1" applyBorder="1" applyAlignment="1" applyProtection="1">
      <alignment horizontal="center" vertical="center" wrapText="1"/>
    </xf>
    <xf numFmtId="3" fontId="6" fillId="0" borderId="1" xfId="4" quotePrefix="1" applyNumberFormat="1" applyFont="1" applyBorder="1" applyAlignment="1">
      <alignment horizontal="center" vertical="center"/>
    </xf>
    <xf numFmtId="1" fontId="6" fillId="0" borderId="1" xfId="1" quotePrefix="1" applyNumberFormat="1" applyFont="1" applyFill="1" applyBorder="1" applyAlignment="1" applyProtection="1">
      <alignment horizontal="center" vertical="center" wrapText="1"/>
    </xf>
    <xf numFmtId="169" fontId="4" fillId="0" borderId="1" xfId="4" applyNumberFormat="1" applyFont="1" applyBorder="1" applyAlignment="1">
      <alignment vertical="center"/>
    </xf>
    <xf numFmtId="2" fontId="6" fillId="0" borderId="1" xfId="4" applyNumberFormat="1" applyFont="1" applyBorder="1" applyAlignment="1">
      <alignment horizontal="center" vertical="center"/>
    </xf>
    <xf numFmtId="169" fontId="6" fillId="0" borderId="0" xfId="4" applyNumberFormat="1" applyFont="1" applyAlignment="1">
      <alignment vertical="center"/>
    </xf>
    <xf numFmtId="0" fontId="6" fillId="0" borderId="1" xfId="4" applyFont="1" applyBorder="1" applyAlignment="1">
      <alignment horizontal="center" vertical="center" wrapText="1"/>
    </xf>
    <xf numFmtId="0" fontId="4" fillId="0" borderId="1" xfId="4" applyFont="1" applyBorder="1" applyAlignment="1">
      <alignment vertical="center" wrapText="1"/>
    </xf>
    <xf numFmtId="170" fontId="6" fillId="0" borderId="1" xfId="4" applyNumberFormat="1" applyFont="1" applyBorder="1" applyAlignment="1">
      <alignment horizontal="center" vertical="center" wrapText="1"/>
    </xf>
    <xf numFmtId="0" fontId="6" fillId="0" borderId="0" xfId="4" applyFont="1" applyAlignment="1">
      <alignment vertical="center" wrapText="1"/>
    </xf>
    <xf numFmtId="3" fontId="6" fillId="0" borderId="0" xfId="4" applyNumberFormat="1" applyFont="1" applyAlignment="1">
      <alignment vertical="center" wrapText="1"/>
    </xf>
    <xf numFmtId="0" fontId="6" fillId="0" borderId="1" xfId="4" applyFont="1" applyBorder="1" applyAlignment="1">
      <alignment horizontal="center" vertical="center"/>
    </xf>
    <xf numFmtId="0" fontId="4" fillId="0" borderId="1" xfId="4" applyFont="1" applyBorder="1" applyAlignment="1">
      <alignment vertical="center"/>
    </xf>
    <xf numFmtId="171" fontId="6" fillId="0" borderId="1" xfId="1" applyNumberFormat="1" applyFont="1" applyFill="1" applyBorder="1" applyAlignment="1">
      <alignment horizontal="justify" vertical="center"/>
    </xf>
    <xf numFmtId="3" fontId="3" fillId="0" borderId="1" xfId="10" applyNumberFormat="1" applyFont="1" applyFill="1" applyBorder="1" applyAlignment="1" applyProtection="1">
      <alignment horizontal="center" vertical="center"/>
    </xf>
    <xf numFmtId="9" fontId="6" fillId="0" borderId="1" xfId="3" applyFont="1" applyFill="1" applyBorder="1" applyAlignment="1">
      <alignment horizontal="center" vertical="center"/>
    </xf>
    <xf numFmtId="3" fontId="4" fillId="0" borderId="0" xfId="4" applyNumberFormat="1" applyFont="1" applyAlignment="1">
      <alignment horizontal="left" vertical="center"/>
    </xf>
    <xf numFmtId="37" fontId="6" fillId="0" borderId="1" xfId="1" applyNumberFormat="1" applyFont="1" applyFill="1" applyBorder="1" applyAlignment="1">
      <alignment horizontal="center" vertical="center"/>
    </xf>
    <xf numFmtId="37" fontId="6" fillId="0" borderId="1" xfId="1" applyNumberFormat="1" applyFont="1" applyFill="1" applyBorder="1" applyAlignment="1">
      <alignment horizontal="center" vertical="center" wrapText="1"/>
    </xf>
    <xf numFmtId="0" fontId="6" fillId="0" borderId="1" xfId="4" quotePrefix="1" applyFont="1" applyBorder="1" applyAlignment="1">
      <alignment horizontal="center" vertical="center"/>
    </xf>
    <xf numFmtId="9" fontId="6" fillId="0" borderId="1" xfId="3" applyFont="1" applyFill="1" applyBorder="1" applyAlignment="1">
      <alignment horizontal="center" vertical="center" wrapText="1"/>
    </xf>
    <xf numFmtId="3" fontId="6" fillId="0" borderId="1" xfId="1" applyNumberFormat="1" applyFont="1" applyFill="1" applyBorder="1" applyAlignment="1">
      <alignment horizontal="center" vertical="center"/>
    </xf>
    <xf numFmtId="4" fontId="6" fillId="0" borderId="1" xfId="4" applyNumberFormat="1" applyFont="1" applyBorder="1" applyAlignment="1">
      <alignment horizontal="center" vertical="center" wrapText="1"/>
    </xf>
    <xf numFmtId="4" fontId="3" fillId="0" borderId="1" xfId="11" quotePrefix="1" applyNumberFormat="1" applyFont="1" applyBorder="1" applyAlignment="1">
      <alignment horizontal="center" vertical="center" wrapText="1"/>
    </xf>
    <xf numFmtId="4" fontId="6" fillId="0" borderId="1" xfId="4" applyNumberFormat="1" applyFont="1" applyBorder="1" applyAlignment="1">
      <alignment horizontal="center" vertical="center"/>
    </xf>
    <xf numFmtId="166" fontId="6" fillId="0" borderId="0" xfId="1" applyNumberFormat="1" applyFont="1" applyFill="1" applyAlignment="1">
      <alignment vertical="center"/>
    </xf>
    <xf numFmtId="49" fontId="6" fillId="0" borderId="0" xfId="0" applyNumberFormat="1" applyFont="1" applyAlignment="1">
      <alignment horizontal="justify" vertical="center" wrapText="1"/>
    </xf>
    <xf numFmtId="3" fontId="6" fillId="0" borderId="0" xfId="0" applyNumberFormat="1" applyFont="1" applyAlignment="1">
      <alignment vertical="center"/>
    </xf>
    <xf numFmtId="49" fontId="6" fillId="0" borderId="0" xfId="0" quotePrefix="1" applyNumberFormat="1" applyFont="1" applyAlignment="1">
      <alignment horizontal="center" vertical="center" wrapText="1"/>
    </xf>
    <xf numFmtId="49" fontId="6" fillId="0" borderId="0" xfId="0" quotePrefix="1" applyNumberFormat="1" applyFont="1" applyAlignment="1">
      <alignment vertical="center" wrapText="1"/>
    </xf>
    <xf numFmtId="49" fontId="6" fillId="0" borderId="0" xfId="0" applyNumberFormat="1" applyFont="1" applyAlignment="1">
      <alignmen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172" fontId="6" fillId="0" borderId="0" xfId="0" applyNumberFormat="1"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justify" vertical="center" wrapText="1"/>
    </xf>
    <xf numFmtId="49" fontId="18" fillId="0" borderId="0" xfId="0" quotePrefix="1" applyNumberFormat="1" applyFont="1" applyAlignment="1">
      <alignment horizontal="center" vertical="center" wrapText="1"/>
    </xf>
    <xf numFmtId="9" fontId="6" fillId="0" borderId="0" xfId="0" applyNumberFormat="1" applyFont="1" applyAlignment="1">
      <alignment vertical="center" wrapText="1"/>
    </xf>
    <xf numFmtId="0" fontId="4" fillId="0" borderId="1" xfId="4" applyFont="1" applyBorder="1" applyAlignment="1">
      <alignment horizontal="left" vertical="center" wrapText="1"/>
    </xf>
    <xf numFmtId="172" fontId="6" fillId="0" borderId="1" xfId="4" applyNumberFormat="1" applyFont="1" applyBorder="1" applyAlignment="1">
      <alignment horizontal="center" vertical="center" wrapText="1"/>
    </xf>
    <xf numFmtId="0" fontId="4" fillId="0" borderId="1" xfId="4" applyFont="1" applyBorder="1" applyAlignment="1">
      <alignment horizontal="center" vertical="center"/>
    </xf>
    <xf numFmtId="0" fontId="6" fillId="0" borderId="1" xfId="4" applyFont="1" applyBorder="1" applyAlignment="1">
      <alignment horizontal="left" vertical="center" wrapText="1"/>
    </xf>
    <xf numFmtId="1" fontId="6" fillId="0" borderId="1" xfId="4" applyNumberFormat="1" applyFont="1" applyBorder="1" applyAlignment="1">
      <alignment horizontal="center" vertical="center" wrapText="1"/>
    </xf>
    <xf numFmtId="9" fontId="6" fillId="0" borderId="1" xfId="4" applyNumberFormat="1" applyFont="1" applyBorder="1" applyAlignment="1">
      <alignment horizontal="center" vertical="center" wrapText="1"/>
    </xf>
    <xf numFmtId="9" fontId="4" fillId="0" borderId="1" xfId="4" applyNumberFormat="1" applyFont="1" applyBorder="1" applyAlignment="1">
      <alignment horizontal="center" vertical="center" wrapText="1"/>
    </xf>
    <xf numFmtId="37" fontId="4" fillId="0" borderId="1" xfId="1" applyNumberFormat="1" applyFont="1" applyFill="1" applyBorder="1" applyAlignment="1">
      <alignment horizontal="center" vertical="center"/>
    </xf>
    <xf numFmtId="0" fontId="19" fillId="0" borderId="1" xfId="4" applyFont="1" applyBorder="1" applyAlignment="1">
      <alignment horizontal="left" vertical="center" wrapText="1"/>
    </xf>
    <xf numFmtId="164" fontId="4" fillId="0" borderId="1" xfId="8" applyFont="1" applyFill="1" applyBorder="1" applyAlignment="1">
      <alignment horizontal="center" vertical="center" wrapText="1"/>
    </xf>
    <xf numFmtId="0" fontId="18" fillId="0" borderId="1" xfId="4" applyFont="1" applyBorder="1" applyAlignment="1">
      <alignment horizontal="left" vertical="center" wrapText="1"/>
    </xf>
    <xf numFmtId="10" fontId="6" fillId="0" borderId="1" xfId="3" applyNumberFormat="1" applyFont="1" applyFill="1" applyBorder="1" applyAlignment="1">
      <alignment horizontal="center" vertical="center"/>
    </xf>
    <xf numFmtId="1" fontId="4" fillId="0" borderId="1" xfId="8" applyNumberFormat="1" applyFont="1" applyFill="1" applyBorder="1" applyAlignment="1">
      <alignment horizontal="center" vertical="center" wrapText="1"/>
    </xf>
    <xf numFmtId="0" fontId="19" fillId="0" borderId="0" xfId="4" applyFont="1" applyAlignment="1">
      <alignment vertical="center"/>
    </xf>
    <xf numFmtId="3" fontId="19" fillId="0" borderId="0" xfId="4" applyNumberFormat="1" applyFont="1" applyAlignment="1">
      <alignment vertical="center"/>
    </xf>
    <xf numFmtId="3" fontId="4" fillId="0" borderId="1" xfId="4" applyNumberFormat="1" applyFont="1" applyBorder="1" applyAlignment="1">
      <alignment horizontal="center" vertical="center" wrapText="1"/>
    </xf>
    <xf numFmtId="9" fontId="4" fillId="2" borderId="1" xfId="3" quotePrefix="1" applyFont="1" applyFill="1" applyBorder="1" applyAlignment="1">
      <alignment horizontal="center" vertical="center" wrapText="1"/>
    </xf>
    <xf numFmtId="9" fontId="4" fillId="2" borderId="1" xfId="4" quotePrefix="1" applyNumberFormat="1" applyFont="1" applyFill="1" applyBorder="1" applyAlignment="1">
      <alignment horizontal="center" vertical="center" wrapText="1"/>
    </xf>
    <xf numFmtId="172" fontId="6" fillId="0" borderId="1" xfId="1" applyNumberFormat="1" applyFont="1" applyFill="1" applyBorder="1" applyAlignment="1">
      <alignment horizontal="center" vertical="center" wrapText="1"/>
    </xf>
    <xf numFmtId="9" fontId="6" fillId="0" borderId="1" xfId="12" applyFont="1" applyFill="1" applyBorder="1" applyAlignment="1">
      <alignment horizontal="center" vertical="center" wrapText="1"/>
    </xf>
    <xf numFmtId="10" fontId="6" fillId="0" borderId="0" xfId="4" applyNumberFormat="1" applyFont="1" applyAlignment="1">
      <alignment vertical="center"/>
    </xf>
    <xf numFmtId="3" fontId="4" fillId="0" borderId="1" xfId="4" applyNumberFormat="1" applyFont="1" applyBorder="1" applyAlignment="1">
      <alignment horizontal="center" vertical="center"/>
    </xf>
    <xf numFmtId="3" fontId="6" fillId="0" borderId="1" xfId="4" applyNumberFormat="1" applyFont="1" applyBorder="1" applyAlignment="1">
      <alignment vertical="center" wrapText="1"/>
    </xf>
    <xf numFmtId="3" fontId="6" fillId="0" borderId="1" xfId="4" applyNumberFormat="1" applyFont="1" applyBorder="1" applyAlignment="1">
      <alignment vertical="center"/>
    </xf>
    <xf numFmtId="37" fontId="6" fillId="0" borderId="1" xfId="12" applyNumberFormat="1" applyFont="1" applyFill="1" applyBorder="1" applyAlignment="1">
      <alignment horizontal="center" vertical="center" wrapText="1"/>
    </xf>
    <xf numFmtId="3" fontId="4" fillId="0" borderId="1" xfId="4" applyNumberFormat="1" applyFont="1" applyBorder="1" applyAlignment="1">
      <alignment vertical="center" wrapText="1"/>
    </xf>
    <xf numFmtId="3" fontId="4" fillId="0" borderId="0" xfId="4" applyNumberFormat="1" applyFont="1" applyAlignment="1">
      <alignment vertical="center" wrapText="1"/>
    </xf>
    <xf numFmtId="49" fontId="6" fillId="0" borderId="0" xfId="0" applyNumberFormat="1" applyFont="1" applyAlignment="1">
      <alignment vertical="center"/>
    </xf>
    <xf numFmtId="3" fontId="4" fillId="0" borderId="0" xfId="0" applyNumberFormat="1" applyFont="1" applyAlignment="1">
      <alignment vertical="center"/>
    </xf>
    <xf numFmtId="10" fontId="6" fillId="0" borderId="1" xfId="0" applyNumberFormat="1" applyFont="1" applyBorder="1" applyAlignment="1">
      <alignment horizontal="center" vertical="center"/>
    </xf>
    <xf numFmtId="171" fontId="6" fillId="0" borderId="0" xfId="1" applyNumberFormat="1" applyFont="1" applyFill="1" applyAlignment="1">
      <alignment vertical="center"/>
    </xf>
    <xf numFmtId="49" fontId="6" fillId="0" borderId="0" xfId="0" applyNumberFormat="1" applyFont="1" applyAlignment="1">
      <alignment horizontal="left" vertical="center"/>
    </xf>
    <xf numFmtId="3" fontId="19" fillId="0" borderId="0" xfId="4" applyNumberFormat="1" applyFont="1" applyAlignment="1">
      <alignment horizontal="center" vertical="center" wrapText="1"/>
    </xf>
    <xf numFmtId="9" fontId="3" fillId="0" borderId="1" xfId="3" applyFont="1" applyFill="1" applyBorder="1" applyAlignment="1">
      <alignment horizontal="center" vertical="center" wrapText="1"/>
    </xf>
    <xf numFmtId="10" fontId="3" fillId="0" borderId="1" xfId="3" applyNumberFormat="1" applyFont="1" applyFill="1" applyBorder="1" applyAlignment="1">
      <alignment horizontal="center" vertical="center" wrapText="1"/>
    </xf>
    <xf numFmtId="169" fontId="4" fillId="0" borderId="0" xfId="4" applyNumberFormat="1" applyFont="1" applyAlignment="1">
      <alignment horizontal="left" vertical="center"/>
    </xf>
    <xf numFmtId="10" fontId="2" fillId="0" borderId="0" xfId="3" applyNumberFormat="1" applyFont="1" applyFill="1" applyBorder="1" applyAlignment="1">
      <alignment horizontal="center" vertical="center"/>
    </xf>
    <xf numFmtId="2" fontId="6" fillId="0" borderId="0" xfId="4" applyNumberFormat="1" applyFont="1" applyAlignment="1">
      <alignment horizontal="center" vertical="center"/>
    </xf>
    <xf numFmtId="0" fontId="18" fillId="0" borderId="0" xfId="4" applyFont="1" applyAlignment="1">
      <alignment horizontal="right" vertical="center"/>
    </xf>
    <xf numFmtId="0" fontId="4" fillId="0" borderId="1" xfId="13" applyFont="1" applyBorder="1" applyAlignment="1">
      <alignment horizontal="center" vertical="center" wrapText="1"/>
    </xf>
    <xf numFmtId="0" fontId="4" fillId="0" borderId="0" xfId="13" applyFont="1" applyAlignment="1">
      <alignment horizontal="center" vertical="center" wrapText="1"/>
    </xf>
    <xf numFmtId="3" fontId="4" fillId="0" borderId="0" xfId="13" applyNumberFormat="1" applyFont="1" applyAlignment="1">
      <alignment horizontal="center" vertical="center" wrapText="1"/>
    </xf>
    <xf numFmtId="3" fontId="4" fillId="0" borderId="1" xfId="13" applyNumberFormat="1" applyFont="1" applyBorder="1" applyAlignment="1">
      <alignment horizontal="center" vertical="center" wrapText="1"/>
    </xf>
    <xf numFmtId="171" fontId="4" fillId="0" borderId="1" xfId="1" applyNumberFormat="1" applyFont="1" applyFill="1" applyBorder="1" applyAlignment="1">
      <alignment vertical="center"/>
    </xf>
    <xf numFmtId="166" fontId="4" fillId="0" borderId="1" xfId="1" applyNumberFormat="1" applyFont="1" applyFill="1" applyBorder="1" applyAlignment="1">
      <alignment vertical="center"/>
    </xf>
    <xf numFmtId="0" fontId="6" fillId="0" borderId="0" xfId="13" applyFont="1" applyAlignment="1">
      <alignment vertical="center"/>
    </xf>
    <xf numFmtId="3" fontId="6" fillId="0" borderId="0" xfId="13" applyNumberFormat="1" applyFont="1" applyAlignment="1">
      <alignment vertical="center"/>
    </xf>
    <xf numFmtId="2" fontId="4" fillId="0" borderId="0" xfId="13" applyNumberFormat="1" applyFont="1" applyAlignment="1">
      <alignment vertical="center" wrapText="1"/>
    </xf>
    <xf numFmtId="171" fontId="4" fillId="0" borderId="0" xfId="13" applyNumberFormat="1" applyFont="1" applyAlignment="1">
      <alignment vertical="center" wrapText="1"/>
    </xf>
    <xf numFmtId="173" fontId="4" fillId="0" borderId="0" xfId="13" applyNumberFormat="1" applyFont="1" applyAlignment="1">
      <alignment vertical="center"/>
    </xf>
    <xf numFmtId="166" fontId="4" fillId="0" borderId="0" xfId="1" applyNumberFormat="1" applyFont="1" applyFill="1" applyBorder="1" applyAlignment="1">
      <alignment vertical="center"/>
    </xf>
    <xf numFmtId="0" fontId="4" fillId="0" borderId="0" xfId="13" applyFont="1" applyAlignment="1">
      <alignment vertical="center" wrapText="1"/>
    </xf>
    <xf numFmtId="166" fontId="4" fillId="0" borderId="0" xfId="13" applyNumberFormat="1" applyFont="1" applyAlignment="1">
      <alignment vertical="center" wrapText="1"/>
    </xf>
    <xf numFmtId="171" fontId="6" fillId="0" borderId="0" xfId="4" applyNumberFormat="1" applyFont="1" applyAlignment="1">
      <alignment vertical="center"/>
    </xf>
    <xf numFmtId="43" fontId="6" fillId="0" borderId="0" xfId="4" applyNumberFormat="1" applyFont="1" applyAlignment="1">
      <alignment vertical="center"/>
    </xf>
    <xf numFmtId="174" fontId="6" fillId="0" borderId="0" xfId="4" applyNumberFormat="1" applyFont="1" applyAlignment="1">
      <alignment vertical="center"/>
    </xf>
    <xf numFmtId="9" fontId="6" fillId="0" borderId="1" xfId="7" applyNumberFormat="1" applyFont="1" applyFill="1" applyBorder="1" applyAlignment="1" applyProtection="1">
      <alignment horizontal="center" vertical="center" wrapText="1"/>
    </xf>
    <xf numFmtId="0" fontId="6" fillId="0" borderId="1" xfId="2" applyFont="1" applyFill="1" applyBorder="1" applyAlignment="1">
      <alignment horizontal="center" vertical="center" wrapText="1"/>
    </xf>
    <xf numFmtId="3" fontId="4" fillId="0" borderId="1" xfId="1" applyNumberFormat="1" applyFont="1" applyFill="1" applyBorder="1" applyAlignment="1">
      <alignment horizontal="center" vertical="center" wrapText="1"/>
    </xf>
    <xf numFmtId="10" fontId="4" fillId="0" borderId="1" xfId="3" applyNumberFormat="1" applyFont="1" applyFill="1" applyBorder="1" applyAlignment="1">
      <alignment horizontal="center" vertical="center" wrapText="1"/>
    </xf>
    <xf numFmtId="171" fontId="4" fillId="0" borderId="0" xfId="1" applyNumberFormat="1" applyFont="1" applyFill="1" applyAlignment="1">
      <alignment vertical="center"/>
    </xf>
    <xf numFmtId="3" fontId="4" fillId="0" borderId="1" xfId="4" applyNumberFormat="1" applyFont="1" applyBorder="1" applyAlignment="1">
      <alignment horizontal="left" vertical="center" wrapText="1"/>
    </xf>
    <xf numFmtId="0" fontId="4" fillId="0" borderId="0" xfId="0" applyFont="1" applyAlignment="1">
      <alignment horizontal="left" vertical="center"/>
    </xf>
    <xf numFmtId="164" fontId="4" fillId="0" borderId="0" xfId="1" applyFont="1" applyAlignment="1">
      <alignment vertical="center"/>
    </xf>
    <xf numFmtId="0" fontId="22" fillId="0" borderId="1" xfId="0" applyFont="1" applyBorder="1" applyAlignment="1">
      <alignment vertical="center" wrapText="1"/>
    </xf>
    <xf numFmtId="9" fontId="22" fillId="0" borderId="1" xfId="0" applyNumberFormat="1" applyFont="1" applyBorder="1" applyAlignment="1">
      <alignment horizontal="center" vertical="center" wrapText="1"/>
    </xf>
    <xf numFmtId="3" fontId="6" fillId="0" borderId="1" xfId="4" applyNumberFormat="1" applyFont="1" applyBorder="1" applyAlignment="1">
      <alignment horizontal="center" vertical="center" wrapText="1"/>
    </xf>
    <xf numFmtId="165" fontId="6" fillId="0" borderId="1" xfId="4" applyNumberFormat="1" applyFont="1" applyBorder="1" applyAlignment="1">
      <alignment vertical="center"/>
    </xf>
    <xf numFmtId="3" fontId="4" fillId="0" borderId="0" xfId="4" applyNumberFormat="1" applyFont="1" applyAlignment="1">
      <alignment horizontal="center" vertical="center"/>
    </xf>
    <xf numFmtId="9" fontId="6" fillId="0" borderId="1" xfId="3" applyFont="1" applyBorder="1" applyAlignment="1">
      <alignment vertical="center"/>
    </xf>
    <xf numFmtId="3" fontId="4" fillId="0" borderId="1" xfId="4" applyNumberFormat="1" applyFont="1" applyBorder="1" applyAlignment="1">
      <alignment vertical="center"/>
    </xf>
    <xf numFmtId="0" fontId="6" fillId="0" borderId="0" xfId="4" applyFont="1" applyAlignment="1">
      <alignment horizontal="center" vertical="center" wrapText="1"/>
    </xf>
    <xf numFmtId="0" fontId="4" fillId="0" borderId="0" xfId="5" quotePrefix="1" applyFont="1" applyAlignment="1">
      <alignment horizontal="center" vertical="center" wrapText="1"/>
    </xf>
    <xf numFmtId="0" fontId="4" fillId="0" borderId="0" xfId="5" quotePrefix="1" applyFont="1" applyAlignment="1">
      <alignment vertical="center" wrapText="1"/>
    </xf>
    <xf numFmtId="0" fontId="2" fillId="0" borderId="1" xfId="14" applyFont="1" applyBorder="1" applyAlignment="1">
      <alignment horizontal="center" vertical="center" wrapText="1"/>
    </xf>
    <xf numFmtId="0" fontId="9" fillId="0" borderId="13" xfId="14" applyFont="1" applyBorder="1" applyAlignment="1">
      <alignment horizontal="center" vertical="center" wrapText="1"/>
    </xf>
    <xf numFmtId="0" fontId="9" fillId="0" borderId="1" xfId="14" applyFont="1" applyBorder="1" applyAlignment="1">
      <alignment horizontal="center" vertical="center" wrapText="1"/>
    </xf>
    <xf numFmtId="9" fontId="22" fillId="0" borderId="4" xfId="14" applyNumberFormat="1" applyFont="1" applyBorder="1" applyAlignment="1">
      <alignment horizontal="center" vertical="center" wrapText="1"/>
    </xf>
    <xf numFmtId="9" fontId="22" fillId="0" borderId="1" xfId="14" applyNumberFormat="1" applyFont="1" applyBorder="1" applyAlignment="1">
      <alignment horizontal="center" vertical="center" wrapText="1"/>
    </xf>
    <xf numFmtId="0" fontId="22" fillId="0" borderId="1" xfId="14" applyFont="1" applyBorder="1" applyAlignment="1">
      <alignment horizontal="center" vertical="center" wrapText="1"/>
    </xf>
    <xf numFmtId="9" fontId="8" fillId="0" borderId="1" xfId="14" applyNumberFormat="1" applyFont="1" applyBorder="1" applyAlignment="1">
      <alignment horizontal="center" vertical="center" wrapText="1"/>
    </xf>
    <xf numFmtId="0" fontId="6" fillId="0" borderId="1" xfId="4" applyFont="1" applyBorder="1" applyAlignment="1">
      <alignment vertical="center"/>
    </xf>
    <xf numFmtId="0" fontId="8" fillId="0" borderId="1" xfId="14" applyFont="1" applyBorder="1" applyAlignment="1">
      <alignment horizontal="center" vertical="center" wrapText="1"/>
    </xf>
    <xf numFmtId="0" fontId="22" fillId="0" borderId="13" xfId="0" applyFont="1" applyBorder="1" applyAlignment="1">
      <alignment vertical="center" wrapText="1"/>
    </xf>
    <xf numFmtId="9" fontId="22" fillId="0" borderId="13" xfId="0" applyNumberFormat="1" applyFont="1" applyBorder="1" applyAlignment="1">
      <alignment horizontal="center" vertical="center" wrapText="1"/>
    </xf>
    <xf numFmtId="9" fontId="22" fillId="0" borderId="7" xfId="14" applyNumberFormat="1" applyFont="1" applyBorder="1" applyAlignment="1">
      <alignment horizontal="center" vertical="center" wrapText="1"/>
    </xf>
    <xf numFmtId="9" fontId="4" fillId="0" borderId="1" xfId="3" applyFont="1" applyFill="1" applyBorder="1" applyAlignment="1">
      <alignment horizontal="center" vertical="center"/>
    </xf>
    <xf numFmtId="9" fontId="4" fillId="0" borderId="1" xfId="4" applyNumberFormat="1" applyFont="1" applyBorder="1" applyAlignment="1">
      <alignment horizontal="center" vertical="center"/>
    </xf>
    <xf numFmtId="0" fontId="8" fillId="0" borderId="0" xfId="14" applyFont="1" applyAlignment="1">
      <alignment horizontal="center" vertical="center" wrapText="1"/>
    </xf>
    <xf numFmtId="0" fontId="22" fillId="0" borderId="0" xfId="14" applyFont="1" applyAlignment="1">
      <alignment horizontal="center" vertical="center" wrapText="1"/>
    </xf>
    <xf numFmtId="9" fontId="4" fillId="0" borderId="0" xfId="3" applyFont="1" applyFill="1" applyBorder="1" applyAlignment="1">
      <alignment horizontal="center" vertical="center"/>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2" applyFill="1" applyAlignment="1">
      <alignment wrapText="1"/>
    </xf>
    <xf numFmtId="0" fontId="2" fillId="0" borderId="1" xfId="0" quotePrefix="1" applyFont="1" applyBorder="1" applyAlignment="1">
      <alignment horizontal="center" vertical="center"/>
    </xf>
    <xf numFmtId="166" fontId="2" fillId="0" borderId="1" xfId="1" applyNumberFormat="1" applyFont="1" applyFill="1" applyBorder="1" applyAlignment="1">
      <alignment horizontal="center" vertical="center"/>
    </xf>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3" fillId="0" borderId="0" xfId="0" applyFont="1" applyAlignment="1">
      <alignment vertical="center" wrapText="1"/>
    </xf>
    <xf numFmtId="167" fontId="3" fillId="0" borderId="1" xfId="0" applyNumberFormat="1" applyFont="1" applyBorder="1" applyAlignment="1">
      <alignment horizontal="center" vertical="center"/>
    </xf>
    <xf numFmtId="167" fontId="3" fillId="0" borderId="0" xfId="0" applyNumberFormat="1" applyFont="1" applyAlignment="1">
      <alignment horizontal="center" vertical="center"/>
    </xf>
    <xf numFmtId="0" fontId="3" fillId="0" borderId="1" xfId="0" applyFont="1" applyBorder="1" applyAlignment="1">
      <alignment vertical="center" wrapText="1"/>
    </xf>
    <xf numFmtId="10" fontId="23" fillId="0" borderId="1" xfId="3" applyNumberFormat="1" applyFont="1" applyFill="1" applyBorder="1" applyAlignment="1">
      <alignment horizontal="center" vertical="center" wrapText="1"/>
    </xf>
    <xf numFmtId="37" fontId="23" fillId="0" borderId="1" xfId="1" applyNumberFormat="1" applyFont="1" applyFill="1" applyBorder="1" applyAlignment="1">
      <alignment horizontal="center" vertical="center" wrapText="1"/>
    </xf>
    <xf numFmtId="37" fontId="23" fillId="0" borderId="1" xfId="12" applyNumberFormat="1" applyFont="1" applyFill="1" applyBorder="1" applyAlignment="1">
      <alignment horizontal="center" vertical="center" wrapText="1"/>
    </xf>
    <xf numFmtId="164" fontId="6" fillId="0" borderId="1" xfId="8" applyFont="1" applyFill="1" applyBorder="1" applyAlignment="1">
      <alignment vertical="center" wrapText="1"/>
    </xf>
    <xf numFmtId="9" fontId="6" fillId="0" borderId="1" xfId="4" applyNumberFormat="1" applyFont="1" applyBorder="1" applyAlignment="1">
      <alignment vertical="center" wrapText="1"/>
    </xf>
    <xf numFmtId="169" fontId="6" fillId="0" borderId="1" xfId="4" applyNumberFormat="1" applyFont="1" applyBorder="1" applyAlignment="1">
      <alignment vertical="center"/>
    </xf>
    <xf numFmtId="170" fontId="6" fillId="0" borderId="1" xfId="4" applyNumberFormat="1" applyFont="1" applyBorder="1" applyAlignment="1">
      <alignment vertical="center" wrapText="1"/>
    </xf>
    <xf numFmtId="0" fontId="6" fillId="0" borderId="1" xfId="4" applyFont="1" applyBorder="1" applyAlignment="1">
      <alignment vertical="center" wrapText="1"/>
    </xf>
    <xf numFmtId="0" fontId="19" fillId="0" borderId="1" xfId="4" applyFont="1" applyBorder="1" applyAlignment="1">
      <alignment vertical="center" wrapText="1"/>
    </xf>
    <xf numFmtId="169" fontId="4" fillId="0" borderId="0" xfId="4" applyNumberFormat="1" applyFont="1" applyAlignment="1">
      <alignment vertical="center"/>
    </xf>
    <xf numFmtId="3" fontId="6" fillId="0" borderId="0" xfId="4" quotePrefix="1" applyNumberFormat="1" applyFont="1" applyAlignment="1">
      <alignment vertical="center" wrapText="1"/>
    </xf>
    <xf numFmtId="3" fontId="24" fillId="0" borderId="0" xfId="4" applyNumberFormat="1" applyFont="1" applyAlignment="1">
      <alignment horizontal="center" vertical="center"/>
    </xf>
    <xf numFmtId="0" fontId="26" fillId="0" borderId="0" xfId="15" applyFont="1"/>
    <xf numFmtId="0" fontId="25" fillId="0" borderId="1" xfId="15" applyFont="1" applyBorder="1" applyAlignment="1">
      <alignment horizontal="center" vertical="top" wrapText="1"/>
    </xf>
    <xf numFmtId="0" fontId="25" fillId="0" borderId="1" xfId="15" applyFont="1" applyBorder="1" applyAlignment="1">
      <alignment horizontal="left" vertical="top" wrapText="1"/>
    </xf>
    <xf numFmtId="0" fontId="26" fillId="0" borderId="1" xfId="15" applyFont="1" applyBorder="1" applyAlignment="1">
      <alignment horizontal="center" vertical="top" wrapText="1"/>
    </xf>
    <xf numFmtId="0" fontId="26" fillId="0" borderId="1" xfId="15" quotePrefix="1" applyFont="1" applyBorder="1" applyAlignment="1">
      <alignment horizontal="center" vertical="center"/>
    </xf>
    <xf numFmtId="0" fontId="26" fillId="0" borderId="1" xfId="15" applyFont="1" applyBorder="1" applyAlignment="1">
      <alignment horizontal="left" vertical="center" wrapText="1"/>
    </xf>
    <xf numFmtId="0" fontId="26" fillId="0" borderId="1" xfId="15" applyFont="1" applyBorder="1" applyAlignment="1">
      <alignment horizontal="center" vertical="center" wrapText="1"/>
    </xf>
    <xf numFmtId="175" fontId="26" fillId="0" borderId="1" xfId="16" applyNumberFormat="1" applyFont="1" applyBorder="1" applyAlignment="1">
      <alignment horizontal="center" vertical="center" wrapText="1"/>
    </xf>
    <xf numFmtId="0" fontId="26" fillId="2" borderId="1" xfId="15" applyFont="1" applyFill="1" applyBorder="1" applyAlignment="1">
      <alignment horizontal="left" vertical="center" wrapText="1"/>
    </xf>
    <xf numFmtId="0" fontId="13" fillId="0" borderId="1" xfId="15" applyFont="1" applyBorder="1" applyAlignment="1">
      <alignment horizontal="left" vertical="center" wrapText="1"/>
    </xf>
    <xf numFmtId="2" fontId="26" fillId="0" borderId="0" xfId="15" applyNumberFormat="1" applyFont="1"/>
    <xf numFmtId="43" fontId="26" fillId="0" borderId="1" xfId="16" applyFont="1" applyBorder="1" applyAlignment="1">
      <alignment horizontal="center" vertical="center" wrapText="1"/>
    </xf>
    <xf numFmtId="0" fontId="25" fillId="0" borderId="1" xfId="15" applyFont="1" applyBorder="1" applyAlignment="1">
      <alignment horizontal="center" vertical="center"/>
    </xf>
    <xf numFmtId="0" fontId="25" fillId="0" borderId="1" xfId="15" applyFont="1" applyBorder="1" applyAlignment="1">
      <alignment horizontal="left" vertical="center" wrapText="1"/>
    </xf>
    <xf numFmtId="168" fontId="26" fillId="0" borderId="1" xfId="16" applyNumberFormat="1" applyFont="1" applyBorder="1" applyAlignment="1">
      <alignment horizontal="center" vertical="center" wrapText="1"/>
    </xf>
    <xf numFmtId="0" fontId="26" fillId="0" borderId="1" xfId="15" applyFont="1" applyBorder="1" applyAlignment="1">
      <alignment horizontal="center" vertical="center"/>
    </xf>
    <xf numFmtId="0" fontId="26" fillId="0" borderId="0" xfId="15" applyFont="1" applyAlignment="1">
      <alignment horizontal="center" vertical="center"/>
    </xf>
    <xf numFmtId="0" fontId="26" fillId="0" borderId="0" xfId="15" applyFont="1" applyAlignment="1">
      <alignment vertical="center" wrapText="1"/>
    </xf>
    <xf numFmtId="0" fontId="26" fillId="0" borderId="0" xfId="17" applyFont="1" applyAlignment="1">
      <alignment horizontal="center" vertical="center" wrapText="1"/>
    </xf>
    <xf numFmtId="0" fontId="2" fillId="0" borderId="0" xfId="15" applyFont="1" applyAlignment="1">
      <alignment horizontal="center" vertical="center"/>
    </xf>
    <xf numFmtId="0" fontId="16" fillId="0" borderId="0" xfId="15" applyAlignment="1">
      <alignment vertical="center"/>
    </xf>
    <xf numFmtId="0" fontId="26" fillId="0" borderId="0" xfId="14" applyFont="1" applyAlignment="1">
      <alignment horizontal="center" vertical="center" wrapText="1"/>
    </xf>
    <xf numFmtId="0" fontId="26" fillId="0" borderId="0" xfId="14" applyFont="1" applyAlignment="1">
      <alignment vertical="center" wrapText="1"/>
    </xf>
    <xf numFmtId="0" fontId="26" fillId="0" borderId="0" xfId="14" applyFont="1"/>
    <xf numFmtId="0" fontId="26" fillId="0" borderId="0" xfId="15" applyFont="1" applyAlignment="1">
      <alignment wrapText="1"/>
    </xf>
    <xf numFmtId="0" fontId="26" fillId="0" borderId="0" xfId="15" applyFont="1" applyAlignment="1">
      <alignment horizontal="center"/>
    </xf>
    <xf numFmtId="37" fontId="26" fillId="0" borderId="1" xfId="15" applyNumberFormat="1" applyFont="1" applyBorder="1" applyAlignment="1">
      <alignment horizontal="center" vertical="center" wrapText="1"/>
    </xf>
    <xf numFmtId="2" fontId="26" fillId="0" borderId="1" xfId="15" applyNumberFormat="1" applyFont="1" applyBorder="1" applyAlignment="1">
      <alignment horizontal="center" vertical="center" wrapText="1"/>
    </xf>
    <xf numFmtId="164" fontId="26" fillId="0" borderId="1" xfId="15" applyNumberFormat="1" applyFont="1" applyBorder="1" applyAlignment="1">
      <alignment horizontal="center" vertical="center" wrapText="1"/>
    </xf>
    <xf numFmtId="1" fontId="26" fillId="0" borderId="1" xfId="15" applyNumberFormat="1" applyFont="1" applyBorder="1" applyAlignment="1">
      <alignment horizontal="center" vertical="center" wrapText="1"/>
    </xf>
    <xf numFmtId="4" fontId="26" fillId="0" borderId="1" xfId="15" applyNumberFormat="1" applyFont="1" applyBorder="1" applyAlignment="1">
      <alignment horizontal="center" vertical="center" wrapText="1"/>
    </xf>
    <xf numFmtId="9" fontId="28" fillId="0" borderId="1" xfId="12" applyFont="1" applyFill="1" applyBorder="1" applyAlignment="1">
      <alignment horizontal="center" vertical="center" wrapText="1"/>
    </xf>
    <xf numFmtId="37" fontId="6" fillId="2" borderId="1" xfId="1" applyNumberFormat="1" applyFont="1" applyFill="1" applyBorder="1" applyAlignment="1">
      <alignment horizontal="center" vertical="center" wrapText="1"/>
    </xf>
    <xf numFmtId="0" fontId="29" fillId="0" borderId="1" xfId="2" applyFont="1" applyFill="1" applyBorder="1" applyAlignment="1">
      <alignment horizontal="center" vertical="center" wrapText="1"/>
    </xf>
    <xf numFmtId="0" fontId="3" fillId="0" borderId="0" xfId="0" applyFont="1" applyAlignment="1">
      <alignment horizontal="left" vertical="center" wrapText="1"/>
    </xf>
    <xf numFmtId="0" fontId="2" fillId="0" borderId="1" xfId="0" quotePrefix="1" applyFont="1" applyBorder="1" applyAlignment="1">
      <alignment horizontal="center" vertical="center"/>
    </xf>
    <xf numFmtId="0" fontId="10" fillId="0" borderId="1" xfId="2" applyFill="1" applyBorder="1" applyAlignment="1">
      <alignment horizontal="center" vertical="center" wrapText="1"/>
    </xf>
    <xf numFmtId="3" fontId="19" fillId="0" borderId="1" xfId="4" applyNumberFormat="1" applyFont="1" applyBorder="1" applyAlignment="1">
      <alignment horizontal="left" vertical="center" wrapText="1"/>
    </xf>
    <xf numFmtId="49" fontId="6" fillId="0" borderId="1" xfId="1" quotePrefix="1" applyNumberFormat="1" applyFont="1" applyFill="1" applyBorder="1" applyAlignment="1" applyProtection="1">
      <alignment horizontal="center" vertical="center" wrapText="1"/>
    </xf>
    <xf numFmtId="168" fontId="3" fillId="0" borderId="0" xfId="1" applyNumberFormat="1" applyFont="1"/>
    <xf numFmtId="168" fontId="3" fillId="0" borderId="0" xfId="0" applyNumberFormat="1" applyFont="1"/>
    <xf numFmtId="9" fontId="3" fillId="0" borderId="0" xfId="3" applyFont="1"/>
    <xf numFmtId="9" fontId="6" fillId="2" borderId="1" xfId="3" applyFont="1" applyFill="1" applyBorder="1" applyAlignment="1">
      <alignment horizontal="center" vertical="center" wrapText="1"/>
    </xf>
    <xf numFmtId="176" fontId="6" fillId="2" borderId="1" xfId="1" applyNumberFormat="1" applyFont="1" applyFill="1" applyBorder="1" applyAlignment="1">
      <alignment horizontal="center" vertical="center" wrapText="1"/>
    </xf>
    <xf numFmtId="168" fontId="4" fillId="0" borderId="1" xfId="1" applyNumberFormat="1" applyFont="1" applyBorder="1" applyAlignment="1">
      <alignment vertical="center"/>
    </xf>
    <xf numFmtId="168" fontId="6" fillId="0" borderId="1" xfId="1" applyNumberFormat="1" applyFont="1" applyBorder="1" applyAlignment="1">
      <alignment vertical="center"/>
    </xf>
    <xf numFmtId="10" fontId="4" fillId="0" borderId="1" xfId="4" applyNumberFormat="1" applyFont="1" applyBorder="1" applyAlignment="1">
      <alignment vertical="center"/>
    </xf>
    <xf numFmtId="9" fontId="4" fillId="0" borderId="1" xfId="3" applyFont="1" applyBorder="1" applyAlignment="1">
      <alignment vertical="center"/>
    </xf>
    <xf numFmtId="49" fontId="6" fillId="3" borderId="1" xfId="1" quotePrefix="1" applyNumberFormat="1" applyFont="1" applyFill="1" applyBorder="1" applyAlignment="1" applyProtection="1">
      <alignment horizontal="center" vertical="center" wrapText="1"/>
    </xf>
    <xf numFmtId="49" fontId="6" fillId="0" borderId="1" xfId="1" applyNumberFormat="1" applyFont="1" applyFill="1" applyBorder="1" applyAlignment="1">
      <alignment horizontal="center" vertical="center" wrapText="1"/>
    </xf>
    <xf numFmtId="0" fontId="4" fillId="0" borderId="0" xfId="4" applyFont="1" applyAlignment="1">
      <alignment horizontal="left" vertical="center"/>
    </xf>
    <xf numFmtId="49" fontId="6" fillId="0" borderId="0" xfId="5" quotePrefix="1" applyNumberFormat="1" applyFont="1" applyAlignment="1">
      <alignment horizontal="left" vertical="center"/>
    </xf>
    <xf numFmtId="3" fontId="6" fillId="0" borderId="0" xfId="4" quotePrefix="1" applyNumberFormat="1" applyFont="1" applyAlignment="1">
      <alignment horizontal="justify" vertical="center" wrapText="1"/>
    </xf>
    <xf numFmtId="0" fontId="4" fillId="0" borderId="0" xfId="0" applyFont="1" applyAlignment="1">
      <alignment horizontal="left" vertical="center"/>
    </xf>
    <xf numFmtId="3" fontId="4" fillId="0" borderId="1" xfId="4" applyNumberFormat="1" applyFont="1" applyBorder="1" applyAlignment="1">
      <alignment horizontal="center" vertical="center"/>
    </xf>
    <xf numFmtId="0" fontId="6" fillId="0" borderId="0" xfId="5" quotePrefix="1" applyFont="1" applyAlignment="1">
      <alignment horizontal="left" vertical="center" wrapText="1"/>
    </xf>
    <xf numFmtId="3" fontId="6" fillId="0" borderId="0" xfId="4" applyNumberFormat="1" applyFont="1" applyAlignment="1">
      <alignment horizontal="justify" vertical="center" wrapText="1"/>
    </xf>
    <xf numFmtId="3" fontId="6" fillId="0" borderId="0" xfId="4" applyNumberFormat="1" applyFont="1" applyAlignment="1">
      <alignment horizontal="left" vertical="center"/>
    </xf>
    <xf numFmtId="0" fontId="6" fillId="0" borderId="1" xfId="4" applyFont="1" applyBorder="1" applyAlignment="1">
      <alignment horizontal="center" vertical="center"/>
    </xf>
    <xf numFmtId="3" fontId="4" fillId="0" borderId="1" xfId="1" applyNumberFormat="1" applyFont="1" applyFill="1" applyBorder="1" applyAlignment="1">
      <alignment horizontal="center" vertical="center" wrapText="1"/>
    </xf>
    <xf numFmtId="49" fontId="6" fillId="0" borderId="0" xfId="0" applyNumberFormat="1" applyFont="1" applyAlignment="1">
      <alignment horizontal="justify" vertical="center" wrapText="1"/>
    </xf>
    <xf numFmtId="0" fontId="6" fillId="0" borderId="0" xfId="0" applyFont="1" applyAlignment="1">
      <alignment horizontal="justify" vertical="center" wrapText="1"/>
    </xf>
    <xf numFmtId="0" fontId="3" fillId="0" borderId="1" xfId="0" applyFont="1" applyBorder="1" applyAlignment="1">
      <alignment horizontal="center" vertical="center" wrapText="1"/>
    </xf>
    <xf numFmtId="0" fontId="3" fillId="0" borderId="1" xfId="0" quotePrefix="1" applyFont="1" applyBorder="1" applyAlignment="1">
      <alignment horizontal="center" vertical="center" wrapText="1"/>
    </xf>
    <xf numFmtId="0" fontId="6" fillId="0" borderId="1" xfId="4" applyFont="1" applyBorder="1" applyAlignment="1">
      <alignment horizontal="center" vertical="center"/>
    </xf>
    <xf numFmtId="0" fontId="3" fillId="0" borderId="1" xfId="0" applyFont="1" applyBorder="1" applyAlignment="1">
      <alignment wrapText="1"/>
    </xf>
    <xf numFmtId="164" fontId="6" fillId="0" borderId="1" xfId="8" applyFont="1" applyFill="1" applyBorder="1" applyAlignment="1">
      <alignment horizontal="left" vertical="center" wrapText="1"/>
    </xf>
    <xf numFmtId="168" fontId="2" fillId="0" borderId="0" xfId="1" applyNumberFormat="1" applyFont="1"/>
    <xf numFmtId="168" fontId="3" fillId="0" borderId="0" xfId="1" applyNumberFormat="1" applyFont="1" applyAlignment="1">
      <alignment vertical="center"/>
    </xf>
    <xf numFmtId="0" fontId="3" fillId="0" borderId="0" xfId="0" applyFont="1" applyAlignment="1">
      <alignment horizontal="left" vertical="center" wrapText="1"/>
    </xf>
    <xf numFmtId="0" fontId="2" fillId="0" borderId="0" xfId="0" applyFont="1" applyAlignment="1">
      <alignment horizontal="center" vertical="center"/>
    </xf>
    <xf numFmtId="0" fontId="2" fillId="0" borderId="1" xfId="0" quotePrefix="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25" fillId="0" borderId="0" xfId="15" applyFont="1" applyAlignment="1">
      <alignment horizontal="center"/>
    </xf>
    <xf numFmtId="0" fontId="26" fillId="0" borderId="2" xfId="15" applyFont="1" applyBorder="1" applyAlignment="1">
      <alignment horizontal="center" vertical="center" wrapText="1"/>
    </xf>
    <xf numFmtId="0" fontId="26" fillId="0" borderId="4" xfId="15" applyFont="1" applyBorder="1" applyAlignment="1">
      <alignment horizontal="center" vertical="center" wrapText="1"/>
    </xf>
    <xf numFmtId="3" fontId="6" fillId="0" borderId="0" xfId="4" applyNumberFormat="1" applyFont="1" applyAlignment="1">
      <alignment horizontal="left" vertical="center" wrapText="1"/>
    </xf>
    <xf numFmtId="0" fontId="3" fillId="0" borderId="0" xfId="6" applyFont="1" applyAlignment="1">
      <alignment horizontal="left" vertical="center" wrapText="1"/>
    </xf>
    <xf numFmtId="3" fontId="4" fillId="0" borderId="2" xfId="4" applyNumberFormat="1" applyFont="1" applyBorder="1" applyAlignment="1">
      <alignment horizontal="center" vertical="center"/>
    </xf>
    <xf numFmtId="3" fontId="4" fillId="0" borderId="3" xfId="4" applyNumberFormat="1" applyFont="1" applyBorder="1" applyAlignment="1">
      <alignment horizontal="center" vertical="center"/>
    </xf>
    <xf numFmtId="3" fontId="4" fillId="0" borderId="4" xfId="4" applyNumberFormat="1" applyFont="1" applyBorder="1" applyAlignment="1">
      <alignment horizontal="center" vertical="center"/>
    </xf>
    <xf numFmtId="3" fontId="6" fillId="0" borderId="2" xfId="4" applyNumberFormat="1" applyFont="1" applyBorder="1" applyAlignment="1">
      <alignment horizontal="left" vertical="center"/>
    </xf>
    <xf numFmtId="3" fontId="6" fillId="0" borderId="3" xfId="4" applyNumberFormat="1" applyFont="1" applyBorder="1" applyAlignment="1">
      <alignment horizontal="left" vertical="center"/>
    </xf>
    <xf numFmtId="3" fontId="6" fillId="0" borderId="4" xfId="4" applyNumberFormat="1" applyFont="1" applyBorder="1" applyAlignment="1">
      <alignment horizontal="left" vertical="center"/>
    </xf>
    <xf numFmtId="3" fontId="4" fillId="0" borderId="2" xfId="4" applyNumberFormat="1" applyFont="1" applyBorder="1" applyAlignment="1">
      <alignment horizontal="left" vertical="center"/>
    </xf>
    <xf numFmtId="3" fontId="4" fillId="0" borderId="3" xfId="4" applyNumberFormat="1" applyFont="1" applyBorder="1" applyAlignment="1">
      <alignment horizontal="left" vertical="center"/>
    </xf>
    <xf numFmtId="3" fontId="4" fillId="0" borderId="4" xfId="4" applyNumberFormat="1" applyFont="1" applyBorder="1" applyAlignment="1">
      <alignment horizontal="left" vertical="center"/>
    </xf>
    <xf numFmtId="49" fontId="6" fillId="0" borderId="0" xfId="5" quotePrefix="1" applyNumberFormat="1" applyFont="1" applyAlignment="1">
      <alignment horizontal="left" vertical="center"/>
    </xf>
    <xf numFmtId="164" fontId="4" fillId="0" borderId="0" xfId="4" applyNumberFormat="1" applyFont="1" applyAlignment="1">
      <alignment horizontal="left" vertical="center"/>
    </xf>
    <xf numFmtId="0" fontId="4" fillId="0" borderId="0" xfId="4" applyFont="1" applyAlignment="1">
      <alignment horizontal="left" vertical="center"/>
    </xf>
    <xf numFmtId="164" fontId="6" fillId="0" borderId="0" xfId="5" quotePrefix="1" applyNumberFormat="1" applyFont="1" applyAlignment="1">
      <alignment horizontal="left" vertical="center"/>
    </xf>
    <xf numFmtId="0" fontId="6" fillId="0" borderId="0" xfId="5" quotePrefix="1" applyFont="1" applyAlignment="1">
      <alignment horizontal="left" vertical="center"/>
    </xf>
    <xf numFmtId="0" fontId="6" fillId="0" borderId="0" xfId="5" quotePrefix="1" applyFont="1" applyAlignment="1">
      <alignment horizontal="left" vertical="center" wrapText="1"/>
    </xf>
    <xf numFmtId="0" fontId="4" fillId="0" borderId="2" xfId="13" applyFont="1" applyBorder="1" applyAlignment="1">
      <alignment horizontal="center" vertical="center" wrapText="1"/>
    </xf>
    <xf numFmtId="0" fontId="4" fillId="0" borderId="3" xfId="13" applyFont="1" applyBorder="1" applyAlignment="1">
      <alignment horizontal="center" vertical="center" wrapText="1"/>
    </xf>
    <xf numFmtId="0" fontId="4" fillId="0" borderId="4" xfId="13" applyFont="1" applyBorder="1" applyAlignment="1">
      <alignment horizontal="center" vertical="center" wrapText="1"/>
    </xf>
    <xf numFmtId="3" fontId="4" fillId="0" borderId="2" xfId="13" quotePrefix="1" applyNumberFormat="1" applyFont="1" applyBorder="1" applyAlignment="1">
      <alignment horizontal="left" vertical="center" wrapText="1"/>
    </xf>
    <xf numFmtId="0" fontId="4" fillId="0" borderId="3" xfId="13" applyFont="1" applyBorder="1" applyAlignment="1">
      <alignment horizontal="left" vertical="center" wrapText="1"/>
    </xf>
    <xf numFmtId="0" fontId="4" fillId="0" borderId="4" xfId="13" applyFont="1" applyBorder="1" applyAlignment="1">
      <alignment horizontal="left" vertical="center" wrapText="1"/>
    </xf>
    <xf numFmtId="49" fontId="4" fillId="0" borderId="0" xfId="0" quotePrefix="1" applyNumberFormat="1" applyFont="1" applyAlignment="1">
      <alignment horizontal="left" vertical="center"/>
    </xf>
    <xf numFmtId="3" fontId="6" fillId="0" borderId="0" xfId="4" quotePrefix="1" applyNumberFormat="1" applyFont="1" applyAlignment="1">
      <alignment horizontal="justify" vertical="center" wrapText="1"/>
    </xf>
    <xf numFmtId="3" fontId="6" fillId="0" borderId="0" xfId="4" applyNumberFormat="1" applyFont="1" applyAlignment="1">
      <alignment horizontal="justify" vertical="center" wrapText="1"/>
    </xf>
    <xf numFmtId="3" fontId="6" fillId="0" borderId="0" xfId="4" applyNumberFormat="1" applyFont="1" applyAlignment="1">
      <alignment horizontal="left" vertical="center"/>
    </xf>
    <xf numFmtId="3" fontId="6" fillId="0" borderId="0" xfId="4" applyNumberFormat="1" applyFont="1" applyAlignment="1">
      <alignment horizontal="right" vertical="center" wrapText="1"/>
    </xf>
    <xf numFmtId="3" fontId="6" fillId="0" borderId="11" xfId="4" applyNumberFormat="1" applyFont="1" applyBorder="1" applyAlignment="1">
      <alignment horizontal="center" vertical="center" wrapText="1"/>
    </xf>
    <xf numFmtId="3" fontId="6" fillId="0" borderId="0" xfId="4" applyNumberFormat="1" applyFont="1" applyAlignment="1">
      <alignment horizontal="center" vertical="center" wrapText="1"/>
    </xf>
    <xf numFmtId="0" fontId="4" fillId="0" borderId="2" xfId="4" applyFont="1" applyBorder="1" applyAlignment="1">
      <alignment horizontal="center" vertical="center" wrapText="1"/>
    </xf>
    <xf numFmtId="0" fontId="4" fillId="0" borderId="4" xfId="4" applyFont="1" applyBorder="1" applyAlignment="1">
      <alignment horizontal="center" vertical="center" wrapText="1"/>
    </xf>
    <xf numFmtId="169" fontId="6" fillId="0" borderId="2" xfId="4" applyNumberFormat="1" applyFont="1" applyBorder="1" applyAlignment="1">
      <alignment horizontal="left" vertical="center"/>
    </xf>
    <xf numFmtId="169" fontId="6" fillId="0" borderId="4" xfId="4" applyNumberFormat="1" applyFont="1" applyBorder="1" applyAlignment="1">
      <alignment horizontal="left" vertical="center"/>
    </xf>
    <xf numFmtId="169" fontId="4" fillId="0" borderId="2" xfId="4" applyNumberFormat="1" applyFont="1" applyBorder="1" applyAlignment="1">
      <alignment horizontal="left" vertical="center"/>
    </xf>
    <xf numFmtId="169" fontId="4" fillId="0" borderId="4" xfId="4" applyNumberFormat="1" applyFont="1" applyBorder="1" applyAlignment="1">
      <alignment horizontal="left" vertical="center"/>
    </xf>
    <xf numFmtId="10" fontId="2" fillId="0" borderId="2" xfId="3" applyNumberFormat="1" applyFont="1" applyFill="1" applyBorder="1" applyAlignment="1">
      <alignment horizontal="center" vertical="center"/>
    </xf>
    <xf numFmtId="10" fontId="2" fillId="0" borderId="3" xfId="3" applyNumberFormat="1" applyFont="1" applyFill="1" applyBorder="1" applyAlignment="1">
      <alignment horizontal="center" vertical="center"/>
    </xf>
    <xf numFmtId="10" fontId="2" fillId="0" borderId="4" xfId="3" applyNumberFormat="1" applyFont="1" applyFill="1" applyBorder="1" applyAlignment="1">
      <alignment horizontal="center" vertical="center"/>
    </xf>
    <xf numFmtId="0" fontId="4" fillId="0" borderId="0" xfId="4" applyFont="1" applyAlignment="1">
      <alignment horizontal="center" vertical="center" wrapText="1"/>
    </xf>
    <xf numFmtId="0" fontId="6" fillId="0" borderId="0" xfId="4" applyFont="1" applyAlignment="1">
      <alignment horizontal="left" vertical="center" wrapText="1"/>
    </xf>
    <xf numFmtId="9" fontId="6" fillId="0" borderId="0" xfId="0" applyNumberFormat="1" applyFont="1" applyAlignment="1">
      <alignment horizontal="left" vertical="center" wrapText="1"/>
    </xf>
    <xf numFmtId="0" fontId="6" fillId="0" borderId="0" xfId="0" applyFont="1" applyAlignment="1">
      <alignment horizontal="left" vertical="center" wrapText="1"/>
    </xf>
    <xf numFmtId="0" fontId="6" fillId="0" borderId="1" xfId="4" applyFont="1" applyBorder="1" applyAlignment="1">
      <alignment horizontal="center" vertical="center"/>
    </xf>
    <xf numFmtId="3" fontId="4" fillId="0" borderId="1" xfId="1" applyNumberFormat="1" applyFont="1" applyFill="1" applyBorder="1" applyAlignment="1">
      <alignment horizontal="center" vertical="center" wrapText="1"/>
    </xf>
    <xf numFmtId="37" fontId="4" fillId="0" borderId="1" xfId="12" applyNumberFormat="1" applyFont="1" applyFill="1" applyBorder="1" applyAlignment="1">
      <alignment horizontal="center" vertical="center" wrapText="1"/>
    </xf>
    <xf numFmtId="3" fontId="4" fillId="0" borderId="0" xfId="4" applyNumberFormat="1" applyFont="1" applyAlignment="1">
      <alignment horizontal="left" vertical="center" wrapText="1"/>
    </xf>
    <xf numFmtId="49" fontId="6" fillId="0" borderId="0" xfId="0" applyNumberFormat="1" applyFont="1" applyAlignment="1">
      <alignment horizontal="justify" vertical="center" wrapText="1"/>
    </xf>
    <xf numFmtId="49" fontId="6" fillId="0" borderId="5"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49" fontId="6" fillId="0" borderId="7" xfId="0" applyNumberFormat="1" applyFont="1" applyBorder="1" applyAlignment="1">
      <alignment horizontal="left" vertical="center" wrapText="1"/>
    </xf>
    <xf numFmtId="49" fontId="6" fillId="0" borderId="8" xfId="0" applyNumberFormat="1" applyFont="1" applyBorder="1" applyAlignment="1">
      <alignment horizontal="left" vertical="center" wrapText="1"/>
    </xf>
    <xf numFmtId="49" fontId="6" fillId="0" borderId="0" xfId="0" applyNumberFormat="1" applyFont="1" applyAlignment="1">
      <alignment horizontal="left" vertical="center" wrapText="1"/>
    </xf>
    <xf numFmtId="49" fontId="6" fillId="0" borderId="9" xfId="0" applyNumberFormat="1" applyFont="1" applyBorder="1" applyAlignment="1">
      <alignment horizontal="left" vertical="center" wrapText="1"/>
    </xf>
    <xf numFmtId="49" fontId="6" fillId="0" borderId="10" xfId="0" applyNumberFormat="1" applyFont="1" applyBorder="1" applyAlignment="1">
      <alignment horizontal="left" vertical="center" wrapText="1"/>
    </xf>
    <xf numFmtId="49" fontId="6" fillId="0" borderId="11" xfId="0" applyNumberFormat="1" applyFont="1" applyBorder="1" applyAlignment="1">
      <alignment horizontal="left" vertical="center" wrapText="1"/>
    </xf>
    <xf numFmtId="49" fontId="6" fillId="0" borderId="12" xfId="0" applyNumberFormat="1" applyFont="1" applyBorder="1" applyAlignment="1">
      <alignment horizontal="left" vertical="center" wrapText="1"/>
    </xf>
    <xf numFmtId="49" fontId="18" fillId="0" borderId="0" xfId="0" applyNumberFormat="1" applyFont="1" applyAlignment="1">
      <alignment horizontal="left" vertical="center"/>
    </xf>
    <xf numFmtId="49" fontId="6" fillId="0" borderId="0" xfId="5" quotePrefix="1" applyNumberFormat="1" applyFont="1" applyAlignment="1">
      <alignment horizontal="justify" vertical="center" wrapText="1"/>
    </xf>
    <xf numFmtId="0" fontId="4" fillId="0" borderId="2" xfId="13" quotePrefix="1" applyFont="1" applyBorder="1" applyAlignment="1">
      <alignment horizontal="left" vertical="center" wrapText="1"/>
    </xf>
    <xf numFmtId="0" fontId="4" fillId="0" borderId="0" xfId="0" applyFont="1" applyAlignment="1">
      <alignment horizontal="left" vertical="center"/>
    </xf>
    <xf numFmtId="3" fontId="4" fillId="0" borderId="1" xfId="4" applyNumberFormat="1" applyFont="1" applyBorder="1" applyAlignment="1">
      <alignment horizontal="center" vertical="center"/>
    </xf>
    <xf numFmtId="3" fontId="4" fillId="0" borderId="13" xfId="4" applyNumberFormat="1" applyFont="1" applyBorder="1" applyAlignment="1">
      <alignment vertical="center"/>
    </xf>
    <xf numFmtId="3" fontId="4" fillId="0" borderId="14" xfId="4" applyNumberFormat="1" applyFont="1" applyBorder="1" applyAlignment="1">
      <alignment vertical="center"/>
    </xf>
    <xf numFmtId="164" fontId="6" fillId="0" borderId="0" xfId="0" applyNumberFormat="1" applyFont="1" applyAlignment="1">
      <alignment horizontal="left" vertical="center" wrapText="1"/>
    </xf>
    <xf numFmtId="172" fontId="6" fillId="0" borderId="0" xfId="0" applyNumberFormat="1" applyFont="1" applyAlignment="1">
      <alignment horizontal="justify" vertical="center" wrapText="1"/>
    </xf>
    <xf numFmtId="0" fontId="6" fillId="0" borderId="0" xfId="0" applyFont="1" applyAlignment="1">
      <alignment horizontal="justify" vertical="center" wrapText="1"/>
    </xf>
    <xf numFmtId="49" fontId="4" fillId="0" borderId="0" xfId="0" applyNumberFormat="1" applyFont="1" applyAlignment="1">
      <alignment horizontal="justify" vertical="center" wrapText="1"/>
    </xf>
    <xf numFmtId="172" fontId="6" fillId="0" borderId="0" xfId="0" applyNumberFormat="1" applyFont="1" applyAlignment="1">
      <alignment horizontal="left" vertical="center" wrapText="1"/>
    </xf>
    <xf numFmtId="49" fontId="6" fillId="0" borderId="0" xfId="0" applyNumberFormat="1" applyFont="1" applyAlignment="1">
      <alignment horizontal="justify" vertical="center"/>
    </xf>
    <xf numFmtId="0" fontId="3" fillId="0" borderId="0" xfId="6" applyFont="1" applyAlignment="1">
      <alignment horizontal="justify" vertical="center" wrapText="1"/>
    </xf>
    <xf numFmtId="0" fontId="15" fillId="0" borderId="0" xfId="7" applyFill="1" applyBorder="1" applyAlignment="1" applyProtection="1">
      <alignment horizontal="left" vertical="center" wrapText="1"/>
    </xf>
    <xf numFmtId="0" fontId="13" fillId="0" borderId="0" xfId="7" applyFont="1" applyFill="1" applyBorder="1" applyAlignment="1" applyProtection="1">
      <alignment horizontal="left" vertical="center" wrapText="1"/>
    </xf>
    <xf numFmtId="49" fontId="18" fillId="0" borderId="0" xfId="0" applyNumberFormat="1" applyFont="1" applyAlignment="1">
      <alignment horizontal="justify" vertical="center" wrapText="1"/>
    </xf>
    <xf numFmtId="0" fontId="12" fillId="0" borderId="0" xfId="4" applyFont="1" applyAlignment="1">
      <alignment horizontal="center" vertical="center" wrapText="1"/>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6" fillId="0" borderId="14" xfId="4" applyFont="1" applyBorder="1" applyAlignment="1">
      <alignment horizontal="center" vertical="center"/>
    </xf>
  </cellXfs>
  <cellStyles count="18">
    <cellStyle name="Comma" xfId="1" builtinId="3"/>
    <cellStyle name="Comma 2" xfId="16"/>
    <cellStyle name="Comma 2 2" xfId="8"/>
    <cellStyle name="Comma 2 2 2" xfId="9"/>
    <cellStyle name="Comma 6" xfId="10"/>
    <cellStyle name="Hyperlink" xfId="2" builtinId="8"/>
    <cellStyle name="Hyperlink 3" xfId="7"/>
    <cellStyle name="Normal" xfId="0" builtinId="0"/>
    <cellStyle name="Normal 100 2" xfId="6"/>
    <cellStyle name="Normal 2" xfId="15"/>
    <cellStyle name="Normal 2 2" xfId="17"/>
    <cellStyle name="Normal 3" xfId="14"/>
    <cellStyle name="Normal 89 2" xfId="13"/>
    <cellStyle name="Normal 91" xfId="4"/>
    <cellStyle name="Normal 91 3" xfId="11"/>
    <cellStyle name="Normal 95" xfId="5"/>
    <cellStyle name="Percent" xfId="3" builtinId="5"/>
    <cellStyle name="Percent 2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1.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3</xdr:col>
      <xdr:colOff>11088</xdr:colOff>
      <xdr:row>7</xdr:row>
      <xdr:rowOff>25400</xdr:rowOff>
    </xdr:to>
    <xdr:pic>
      <xdr:nvPicPr>
        <xdr:cNvPr id="2" name="Picture 1">
          <a:extLst>
            <a:ext uri="{FF2B5EF4-FFF2-40B4-BE49-F238E27FC236}">
              <a16:creationId xmlns:a16="http://schemas.microsoft.com/office/drawing/2014/main" id="{2D226DFB-2CB5-4B63-82C2-EE0A9567235A}"/>
            </a:ext>
          </a:extLst>
        </xdr:cNvPr>
        <xdr:cNvPicPr>
          <a:picLocks noChangeAspect="1"/>
        </xdr:cNvPicPr>
      </xdr:nvPicPr>
      <xdr:blipFill>
        <a:blip xmlns:r="http://schemas.openxmlformats.org/officeDocument/2006/relationships" r:embed="rId1"/>
        <a:stretch>
          <a:fillRect/>
        </a:stretch>
      </xdr:blipFill>
      <xdr:spPr>
        <a:xfrm>
          <a:off x="19050" y="59765"/>
          <a:ext cx="6735738" cy="1210235"/>
        </a:xfrm>
        <a:prstGeom prst="rect">
          <a:avLst/>
        </a:prstGeom>
      </xdr:spPr>
    </xdr:pic>
    <xdr:clientData/>
  </xdr:twoCellAnchor>
  <xdr:twoCellAnchor editAs="oneCell">
    <xdr:from>
      <xdr:col>0</xdr:col>
      <xdr:colOff>0</xdr:colOff>
      <xdr:row>30</xdr:row>
      <xdr:rowOff>342900</xdr:rowOff>
    </xdr:from>
    <xdr:to>
      <xdr:col>1</xdr:col>
      <xdr:colOff>908650</xdr:colOff>
      <xdr:row>36</xdr:row>
      <xdr:rowOff>9800</xdr:rowOff>
    </xdr:to>
    <xdr:pic>
      <xdr:nvPicPr>
        <xdr:cNvPr id="5" name="Picture 4">
          <a:extLst>
            <a:ext uri="{FF2B5EF4-FFF2-40B4-BE49-F238E27FC236}">
              <a16:creationId xmlns:a16="http://schemas.microsoft.com/office/drawing/2014/main" id="{9F4681E2-A2CB-4620-96DA-C683B4627141}"/>
            </a:ext>
          </a:extLst>
        </xdr:cNvPr>
        <xdr:cNvPicPr>
          <a:picLocks noChangeAspect="1"/>
        </xdr:cNvPicPr>
      </xdr:nvPicPr>
      <xdr:blipFill>
        <a:blip xmlns:r="http://schemas.openxmlformats.org/officeDocument/2006/relationships" r:embed="rId2"/>
        <a:stretch>
          <a:fillRect/>
        </a:stretch>
      </xdr:blipFill>
      <xdr:spPr>
        <a:xfrm>
          <a:off x="0" y="5676900"/>
          <a:ext cx="1296000" cy="2880000"/>
        </a:xfrm>
        <a:prstGeom prst="rect">
          <a:avLst/>
        </a:prstGeom>
      </xdr:spPr>
    </xdr:pic>
    <xdr:clientData/>
  </xdr:twoCellAnchor>
  <xdr:twoCellAnchor editAs="oneCell">
    <xdr:from>
      <xdr:col>1</xdr:col>
      <xdr:colOff>1079500</xdr:colOff>
      <xdr:row>30</xdr:row>
      <xdr:rowOff>336550</xdr:rowOff>
    </xdr:from>
    <xdr:to>
      <xdr:col>2</xdr:col>
      <xdr:colOff>387950</xdr:colOff>
      <xdr:row>36</xdr:row>
      <xdr:rowOff>3450</xdr:rowOff>
    </xdr:to>
    <xdr:pic>
      <xdr:nvPicPr>
        <xdr:cNvPr id="6" name="Picture 5">
          <a:extLst>
            <a:ext uri="{FF2B5EF4-FFF2-40B4-BE49-F238E27FC236}">
              <a16:creationId xmlns:a16="http://schemas.microsoft.com/office/drawing/2014/main" id="{F925DE62-04EC-4D63-8495-3805699821DC}"/>
            </a:ext>
          </a:extLst>
        </xdr:cNvPr>
        <xdr:cNvPicPr>
          <a:picLocks noChangeAspect="1"/>
        </xdr:cNvPicPr>
      </xdr:nvPicPr>
      <xdr:blipFill>
        <a:blip xmlns:r="http://schemas.openxmlformats.org/officeDocument/2006/relationships" r:embed="rId3"/>
        <a:stretch>
          <a:fillRect/>
        </a:stretch>
      </xdr:blipFill>
      <xdr:spPr>
        <a:xfrm>
          <a:off x="1466850" y="5670550"/>
          <a:ext cx="1296000" cy="28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3</xdr:col>
      <xdr:colOff>11088</xdr:colOff>
      <xdr:row>7</xdr:row>
      <xdr:rowOff>25400</xdr:rowOff>
    </xdr:to>
    <xdr:pic>
      <xdr:nvPicPr>
        <xdr:cNvPr id="2" name="Picture 1">
          <a:extLst>
            <a:ext uri="{FF2B5EF4-FFF2-40B4-BE49-F238E27FC236}">
              <a16:creationId xmlns:a16="http://schemas.microsoft.com/office/drawing/2014/main" id="{E00D2E5F-B9F9-49FD-9C47-6891F732C964}"/>
            </a:ext>
          </a:extLst>
        </xdr:cNvPr>
        <xdr:cNvPicPr>
          <a:picLocks noChangeAspect="1"/>
        </xdr:cNvPicPr>
      </xdr:nvPicPr>
      <xdr:blipFill>
        <a:blip xmlns:r="http://schemas.openxmlformats.org/officeDocument/2006/relationships" r:embed="rId1"/>
        <a:stretch>
          <a:fillRect/>
        </a:stretch>
      </xdr:blipFill>
      <xdr:spPr>
        <a:xfrm>
          <a:off x="19050" y="59765"/>
          <a:ext cx="6735738" cy="1210235"/>
        </a:xfrm>
        <a:prstGeom prst="rect">
          <a:avLst/>
        </a:prstGeom>
      </xdr:spPr>
    </xdr:pic>
    <xdr:clientData/>
  </xdr:twoCellAnchor>
  <xdr:twoCellAnchor editAs="oneCell">
    <xdr:from>
      <xdr:col>0</xdr:col>
      <xdr:colOff>0</xdr:colOff>
      <xdr:row>30</xdr:row>
      <xdr:rowOff>0</xdr:rowOff>
    </xdr:from>
    <xdr:to>
      <xdr:col>1</xdr:col>
      <xdr:colOff>908650</xdr:colOff>
      <xdr:row>34</xdr:row>
      <xdr:rowOff>60600</xdr:rowOff>
    </xdr:to>
    <xdr:pic>
      <xdr:nvPicPr>
        <xdr:cNvPr id="3" name="Picture 2">
          <a:extLst>
            <a:ext uri="{FF2B5EF4-FFF2-40B4-BE49-F238E27FC236}">
              <a16:creationId xmlns:a16="http://schemas.microsoft.com/office/drawing/2014/main" id="{2BA10320-257D-4ABB-9678-DC3A2F5DC57B}"/>
            </a:ext>
          </a:extLst>
        </xdr:cNvPr>
        <xdr:cNvPicPr>
          <a:picLocks noChangeAspect="1"/>
        </xdr:cNvPicPr>
      </xdr:nvPicPr>
      <xdr:blipFill>
        <a:blip xmlns:r="http://schemas.openxmlformats.org/officeDocument/2006/relationships" r:embed="rId2"/>
        <a:stretch>
          <a:fillRect/>
        </a:stretch>
      </xdr:blipFill>
      <xdr:spPr>
        <a:xfrm>
          <a:off x="0" y="5334000"/>
          <a:ext cx="1296000" cy="2880000"/>
        </a:xfrm>
        <a:prstGeom prst="rect">
          <a:avLst/>
        </a:prstGeom>
      </xdr:spPr>
    </xdr:pic>
    <xdr:clientData/>
  </xdr:twoCellAnchor>
  <xdr:twoCellAnchor editAs="oneCell">
    <xdr:from>
      <xdr:col>1</xdr:col>
      <xdr:colOff>1054100</xdr:colOff>
      <xdr:row>29</xdr:row>
      <xdr:rowOff>171450</xdr:rowOff>
    </xdr:from>
    <xdr:to>
      <xdr:col>2</xdr:col>
      <xdr:colOff>362550</xdr:colOff>
      <xdr:row>34</xdr:row>
      <xdr:rowOff>54250</xdr:rowOff>
    </xdr:to>
    <xdr:pic>
      <xdr:nvPicPr>
        <xdr:cNvPr id="6" name="Picture 5">
          <a:extLst>
            <a:ext uri="{FF2B5EF4-FFF2-40B4-BE49-F238E27FC236}">
              <a16:creationId xmlns:a16="http://schemas.microsoft.com/office/drawing/2014/main" id="{3F686D19-F124-41AC-9148-59A83DCEC90C}"/>
            </a:ext>
          </a:extLst>
        </xdr:cNvPr>
        <xdr:cNvPicPr>
          <a:picLocks noChangeAspect="1"/>
        </xdr:cNvPicPr>
      </xdr:nvPicPr>
      <xdr:blipFill>
        <a:blip xmlns:r="http://schemas.openxmlformats.org/officeDocument/2006/relationships" r:embed="rId3"/>
        <a:stretch>
          <a:fillRect/>
        </a:stretch>
      </xdr:blipFill>
      <xdr:spPr>
        <a:xfrm>
          <a:off x="1441450" y="5327650"/>
          <a:ext cx="1296000" cy="288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59765</xdr:rowOff>
    </xdr:from>
    <xdr:to>
      <xdr:col>3</xdr:col>
      <xdr:colOff>11088</xdr:colOff>
      <xdr:row>7</xdr:row>
      <xdr:rowOff>25400</xdr:rowOff>
    </xdr:to>
    <xdr:pic>
      <xdr:nvPicPr>
        <xdr:cNvPr id="2" name="Picture 1">
          <a:extLst>
            <a:ext uri="{FF2B5EF4-FFF2-40B4-BE49-F238E27FC236}">
              <a16:creationId xmlns:a16="http://schemas.microsoft.com/office/drawing/2014/main" id="{C5BB2C85-FEEB-4A56-A0CE-9431ED66E7E3}"/>
            </a:ext>
          </a:extLst>
        </xdr:cNvPr>
        <xdr:cNvPicPr>
          <a:picLocks noChangeAspect="1"/>
        </xdr:cNvPicPr>
      </xdr:nvPicPr>
      <xdr:blipFill>
        <a:blip xmlns:r="http://schemas.openxmlformats.org/officeDocument/2006/relationships" r:embed="rId1"/>
        <a:stretch>
          <a:fillRect/>
        </a:stretch>
      </xdr:blipFill>
      <xdr:spPr>
        <a:xfrm>
          <a:off x="19050" y="59765"/>
          <a:ext cx="6735738" cy="1210235"/>
        </a:xfrm>
        <a:prstGeom prst="rect">
          <a:avLst/>
        </a:prstGeom>
      </xdr:spPr>
    </xdr:pic>
    <xdr:clientData/>
  </xdr:twoCellAnchor>
  <xdr:twoCellAnchor editAs="oneCell">
    <xdr:from>
      <xdr:col>0</xdr:col>
      <xdr:colOff>0</xdr:colOff>
      <xdr:row>29</xdr:row>
      <xdr:rowOff>165100</xdr:rowOff>
    </xdr:from>
    <xdr:to>
      <xdr:col>1</xdr:col>
      <xdr:colOff>1856128</xdr:colOff>
      <xdr:row>30</xdr:row>
      <xdr:rowOff>2147300</xdr:rowOff>
    </xdr:to>
    <xdr:pic>
      <xdr:nvPicPr>
        <xdr:cNvPr id="3" name="Picture 2">
          <a:extLst>
            <a:ext uri="{FF2B5EF4-FFF2-40B4-BE49-F238E27FC236}">
              <a16:creationId xmlns:a16="http://schemas.microsoft.com/office/drawing/2014/main" id="{386CF8A9-7020-4558-A6B1-3166912336AD}"/>
            </a:ext>
          </a:extLst>
        </xdr:cNvPr>
        <xdr:cNvPicPr>
          <a:picLocks noChangeAspect="1"/>
        </xdr:cNvPicPr>
      </xdr:nvPicPr>
      <xdr:blipFill>
        <a:blip xmlns:r="http://schemas.openxmlformats.org/officeDocument/2006/relationships" r:embed="rId2"/>
        <a:stretch>
          <a:fillRect/>
        </a:stretch>
      </xdr:blipFill>
      <xdr:spPr>
        <a:xfrm>
          <a:off x="0" y="5499100"/>
          <a:ext cx="2243478" cy="2160000"/>
        </a:xfrm>
        <a:prstGeom prst="rect">
          <a:avLst/>
        </a:prstGeom>
      </xdr:spPr>
    </xdr:pic>
    <xdr:clientData/>
  </xdr:twoCellAnchor>
  <xdr:twoCellAnchor editAs="oneCell">
    <xdr:from>
      <xdr:col>2</xdr:col>
      <xdr:colOff>209551</xdr:colOff>
      <xdr:row>30</xdr:row>
      <xdr:rowOff>31750</xdr:rowOff>
    </xdr:from>
    <xdr:to>
      <xdr:col>2</xdr:col>
      <xdr:colOff>2471571</xdr:colOff>
      <xdr:row>30</xdr:row>
      <xdr:rowOff>2191750</xdr:rowOff>
    </xdr:to>
    <xdr:pic>
      <xdr:nvPicPr>
        <xdr:cNvPr id="4" name="Picture 3">
          <a:extLst>
            <a:ext uri="{FF2B5EF4-FFF2-40B4-BE49-F238E27FC236}">
              <a16:creationId xmlns:a16="http://schemas.microsoft.com/office/drawing/2014/main" id="{D3BB4E9B-0D51-492B-AD94-0B2177A27EAA}"/>
            </a:ext>
          </a:extLst>
        </xdr:cNvPr>
        <xdr:cNvPicPr>
          <a:picLocks noChangeAspect="1"/>
        </xdr:cNvPicPr>
      </xdr:nvPicPr>
      <xdr:blipFill>
        <a:blip xmlns:r="http://schemas.openxmlformats.org/officeDocument/2006/relationships" r:embed="rId3"/>
        <a:stretch>
          <a:fillRect/>
        </a:stretch>
      </xdr:blipFill>
      <xdr:spPr>
        <a:xfrm>
          <a:off x="2584451" y="5187950"/>
          <a:ext cx="2262020" cy="2160000"/>
        </a:xfrm>
        <a:prstGeom prst="rect">
          <a:avLst/>
        </a:prstGeom>
      </xdr:spPr>
    </xdr:pic>
    <xdr:clientData/>
  </xdr:twoCellAnchor>
  <xdr:twoCellAnchor editAs="oneCell">
    <xdr:from>
      <xdr:col>2</xdr:col>
      <xdr:colOff>2260600</xdr:colOff>
      <xdr:row>29</xdr:row>
      <xdr:rowOff>171450</xdr:rowOff>
    </xdr:from>
    <xdr:to>
      <xdr:col>3</xdr:col>
      <xdr:colOff>831278</xdr:colOff>
      <xdr:row>30</xdr:row>
      <xdr:rowOff>2153650</xdr:rowOff>
    </xdr:to>
    <xdr:pic>
      <xdr:nvPicPr>
        <xdr:cNvPr id="6" name="Picture 5">
          <a:extLst>
            <a:ext uri="{FF2B5EF4-FFF2-40B4-BE49-F238E27FC236}">
              <a16:creationId xmlns:a16="http://schemas.microsoft.com/office/drawing/2014/main" id="{BB07ACAA-1BBE-40A9-9F71-2A406068A9F9}"/>
            </a:ext>
          </a:extLst>
        </xdr:cNvPr>
        <xdr:cNvPicPr>
          <a:picLocks noChangeAspect="1"/>
        </xdr:cNvPicPr>
      </xdr:nvPicPr>
      <xdr:blipFill>
        <a:blip xmlns:r="http://schemas.openxmlformats.org/officeDocument/2006/relationships" r:embed="rId4"/>
        <a:stretch>
          <a:fillRect/>
        </a:stretch>
      </xdr:blipFill>
      <xdr:spPr>
        <a:xfrm>
          <a:off x="4635500" y="5505450"/>
          <a:ext cx="2939478" cy="216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476249</xdr:colOff>
      <xdr:row>44</xdr:row>
      <xdr:rowOff>130968</xdr:rowOff>
    </xdr:from>
    <xdr:to>
      <xdr:col>18</xdr:col>
      <xdr:colOff>770142</xdr:colOff>
      <xdr:row>66</xdr:row>
      <xdr:rowOff>134936</xdr:rowOff>
    </xdr:to>
    <xdr:pic>
      <xdr:nvPicPr>
        <xdr:cNvPr id="2" name="Picture 1"/>
        <xdr:cNvPicPr>
          <a:picLocks noChangeAspect="1"/>
        </xdr:cNvPicPr>
      </xdr:nvPicPr>
      <xdr:blipFill>
        <a:blip xmlns:r="http://schemas.openxmlformats.org/officeDocument/2006/relationships" r:embed="rId1"/>
        <a:stretch>
          <a:fillRect/>
        </a:stretch>
      </xdr:blipFill>
      <xdr:spPr>
        <a:xfrm>
          <a:off x="10739437" y="631031"/>
          <a:ext cx="11057143" cy="6361905"/>
        </a:xfrm>
        <a:prstGeom prst="rect">
          <a:avLst/>
        </a:prstGeom>
      </xdr:spPr>
    </xdr:pic>
    <xdr:clientData/>
  </xdr:twoCellAnchor>
  <xdr:twoCellAnchor editAs="oneCell">
    <xdr:from>
      <xdr:col>7</xdr:col>
      <xdr:colOff>104123</xdr:colOff>
      <xdr:row>130</xdr:row>
      <xdr:rowOff>238124</xdr:rowOff>
    </xdr:from>
    <xdr:to>
      <xdr:col>14</xdr:col>
      <xdr:colOff>762899</xdr:colOff>
      <xdr:row>147</xdr:row>
      <xdr:rowOff>47624</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67311" y="7262812"/>
          <a:ext cx="7707276" cy="41076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476249</xdr:colOff>
      <xdr:row>44</xdr:row>
      <xdr:rowOff>130968</xdr:rowOff>
    </xdr:from>
    <xdr:to>
      <xdr:col>18</xdr:col>
      <xdr:colOff>853486</xdr:colOff>
      <xdr:row>67</xdr:row>
      <xdr:rowOff>39686</xdr:rowOff>
    </xdr:to>
    <xdr:pic>
      <xdr:nvPicPr>
        <xdr:cNvPr id="2" name="Picture 1"/>
        <xdr:cNvPicPr>
          <a:picLocks noChangeAspect="1"/>
        </xdr:cNvPicPr>
      </xdr:nvPicPr>
      <xdr:blipFill>
        <a:blip xmlns:r="http://schemas.openxmlformats.org/officeDocument/2006/relationships" r:embed="rId1"/>
        <a:stretch>
          <a:fillRect/>
        </a:stretch>
      </xdr:blipFill>
      <xdr:spPr>
        <a:xfrm>
          <a:off x="10763249" y="635793"/>
          <a:ext cx="11030950" cy="6366668"/>
        </a:xfrm>
        <a:prstGeom prst="rect">
          <a:avLst/>
        </a:prstGeom>
      </xdr:spPr>
    </xdr:pic>
    <xdr:clientData/>
  </xdr:twoCellAnchor>
  <xdr:twoCellAnchor editAs="oneCell">
    <xdr:from>
      <xdr:col>7</xdr:col>
      <xdr:colOff>104123</xdr:colOff>
      <xdr:row>130</xdr:row>
      <xdr:rowOff>238124</xdr:rowOff>
    </xdr:from>
    <xdr:to>
      <xdr:col>14</xdr:col>
      <xdr:colOff>846243</xdr:colOff>
      <xdr:row>147</xdr:row>
      <xdr:rowOff>47624</xdr:rowOff>
    </xdr:to>
    <xdr:pic>
      <xdr:nvPicPr>
        <xdr:cNvPr id="3" name="Picture 2"/>
        <xdr:cNvPicPr>
          <a:picLocks noChangeAspect="1"/>
        </xdr:cNvPicPr>
      </xdr:nvPicPr>
      <xdr:blipFill>
        <a:blip xmlns:r="http://schemas.openxmlformats.org/officeDocument/2006/relationships" r:embed="rId2"/>
        <a:stretch>
          <a:fillRect/>
        </a:stretch>
      </xdr:blipFill>
      <xdr:spPr>
        <a:xfrm>
          <a:off x="10391123" y="7981949"/>
          <a:ext cx="7700133" cy="40862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FI5C9NP\Ph&#242;ng%20th&#7849;m%20&#273;&#7883;nh%201\1.%20Work\2.%20Dinh_gia\1.%202020\1.%202020\A.%20Do%20Dang\4.%20Nh&#224;%20xuong%20Hai%20Duong\1.2.%20File_tinh_nha_xuo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 TĐ"/>
      <sheetName val="TT TTTĐ"/>
      <sheetName val="TT TSSS"/>
      <sheetName val="TH gia tri"/>
      <sheetName val="Đọc tiền"/>
      <sheetName val="Đất 57,1"/>
      <sheetName val="Đất 50m2"/>
      <sheetName val="Đất 70m2"/>
      <sheetName val="Đất 71,19m2"/>
      <sheetName val="Nhà"/>
      <sheetName val="Check"/>
      <sheetName val="CPI"/>
      <sheetName val="CT01.9"/>
      <sheetName val="Chung Cư"/>
    </sheetNames>
    <sheetDataSet>
      <sheetData sheetId="0"/>
      <sheetData sheetId="1"/>
      <sheetData sheetId="2">
        <row r="3">
          <cell r="A3" t="str">
            <v>STT</v>
          </cell>
          <cell r="B3" t="str">
            <v>Nội dung</v>
          </cell>
          <cell r="C3">
            <v>1</v>
          </cell>
          <cell r="D3">
            <v>2</v>
          </cell>
          <cell r="E3">
            <v>3</v>
          </cell>
          <cell r="F3">
            <v>4</v>
          </cell>
          <cell r="G3">
            <v>5</v>
          </cell>
          <cell r="H3">
            <v>6</v>
          </cell>
          <cell r="I3">
            <v>7</v>
          </cell>
          <cell r="J3">
            <v>8</v>
          </cell>
          <cell r="K3">
            <v>9</v>
          </cell>
          <cell r="L3">
            <v>10</v>
          </cell>
        </row>
        <row r="4">
          <cell r="A4" t="str">
            <v>A</v>
          </cell>
          <cell r="B4" t="str">
            <v>Nguồn tin</v>
          </cell>
          <cell r="C4" t="str">
            <v xml:space="preserve"> </v>
          </cell>
          <cell r="D4" t="str">
            <v>Chị Vy</v>
          </cell>
          <cell r="E4">
            <v>0</v>
          </cell>
          <cell r="F4" t="str">
            <v>Anh Quân</v>
          </cell>
          <cell r="G4" t="str">
            <v>Anh Phương</v>
          </cell>
          <cell r="H4" t="str">
            <v>Anh Hà</v>
          </cell>
          <cell r="I4" t="str">
            <v>Chị Thủy</v>
          </cell>
          <cell r="J4" t="str">
            <v xml:space="preserve"> </v>
          </cell>
          <cell r="K4" t="str">
            <v>Chị Dung</v>
          </cell>
          <cell r="L4" t="str">
            <v>Anh Nam</v>
          </cell>
        </row>
        <row r="5">
          <cell r="A5" t="str">
            <v>B</v>
          </cell>
          <cell r="B5" t="str">
            <v>SĐT</v>
          </cell>
          <cell r="C5" t="str">
            <v>(086) 898 4261</v>
          </cell>
          <cell r="D5" t="str">
            <v>0982026539</v>
          </cell>
          <cell r="E5">
            <v>0</v>
          </cell>
          <cell r="F5" t="str">
            <v>0928822179</v>
          </cell>
          <cell r="G5" t="str">
            <v>0966533693</v>
          </cell>
          <cell r="H5" t="str">
            <v>0977651188</v>
          </cell>
          <cell r="I5" t="str">
            <v>(096) 469 0599</v>
          </cell>
          <cell r="J5" t="str">
            <v>(086) 898 4261</v>
          </cell>
          <cell r="K5" t="str">
            <v>0975610871</v>
          </cell>
          <cell r="L5" t="str">
            <v>0979 381 413</v>
          </cell>
        </row>
        <row r="6">
          <cell r="A6" t="str">
            <v>C</v>
          </cell>
          <cell r="B6" t="str">
            <v>Link</v>
          </cell>
          <cell r="C6" t="str">
            <v>https://bds68.com.vn/ban-dat/ha-noi/ha-dong/duong-giang-le/dat-chinh-chu-phuong-bien-giang-quan-ha-dong-pr9258267</v>
          </cell>
          <cell r="D6" t="str">
            <v>https://batdongsan.com.vn/ban-dat-duong-quoc-lo-6-phuong-dong-mai-1/chinh-chu-can-mat-ql6-15-5-5-5m-tai-ha-tp-ha-noi-0982026539-pr23971700</v>
          </cell>
          <cell r="E6" t="str">
            <v>https://dothi.net/ban-dat-duong-phu-my-phuong-bien-giang/ban-dat-gan-cau-mai-linh-phuong-bien-giang-ha-dong-ha-noi-pr12936027.htm</v>
          </cell>
          <cell r="F6" t="str">
            <v>https://dothi.net/ban-dat-duong-6-4-phuong-bien-giang/ban-dat-bien-giang-ha-dong-47m2-oto-do-cua-lo-goc-cach-quoc-lo-6-100m-845-trieu-pr12944616.htm</v>
          </cell>
          <cell r="G6" t="str">
            <v>https://dothi.net/ban-dat-duong-rang-dong-phuong-bien-giang/ban-dat-so-do-31m2-bien-giang-cach-cau-mai-linh-500m-pr12720664.htm</v>
          </cell>
          <cell r="H6" t="str">
            <v>https://batdongsan.com.vn/ban-nha-mat-pho-duong-quoc-lo-6-phuong-bien-giang/ql6-p-q-ha-dong-dt-60m2-luu-khong-20m-gia-4-25-ty-lh-0977-65-11-88-pr24290574</v>
          </cell>
          <cell r="I6" t="str">
            <v>https://bds68.com.vn/ban-dat/ha-noi/ha-dong/duong-giang-le/dat-tho-cu-giang-le-o-to-tranh-an-sinh-tot-pr9068639</v>
          </cell>
          <cell r="J6" t="str">
            <v>https://bds68.com.vn/ban-dat/ha-noi/ha-dong/phuong-bien-giang/ban-dat-chinh-chu-phuong-bien-giang-pr9498683</v>
          </cell>
          <cell r="K6" t="str">
            <v>https://batdongsan.com.vn/ban-dat-duong-rang-dong-phuong-bien-giang/chinh-chu-can-lo-2-mat-tien-tai-otoo-do-cua-kd-tot-pr23735907</v>
          </cell>
          <cell r="L6" t="str">
            <v>https://batdongsan.com.vn/ban-nha-mat-pho-duong-quoc-lo-6-phuong-dong-mai-1/cap-4-ql6-kinh-doanh-70m2-gan-cau-linh-ha-tp-ha-noi-pr23971593</v>
          </cell>
        </row>
        <row r="7">
          <cell r="A7" t="str">
            <v>D</v>
          </cell>
          <cell r="B7" t="str">
            <v>Tình trạng giao dịch</v>
          </cell>
          <cell r="C7" t="str">
            <v>Đang giao dịch</v>
          </cell>
          <cell r="D7" t="str">
            <v>Đã giao dịch</v>
          </cell>
          <cell r="E7" t="str">
            <v>Đang giao dịch</v>
          </cell>
          <cell r="F7" t="str">
            <v>Đã giao dịch</v>
          </cell>
          <cell r="G7" t="str">
            <v>Đã giao dịch</v>
          </cell>
          <cell r="H7" t="str">
            <v>Đang giao dịch</v>
          </cell>
          <cell r="I7" t="str">
            <v>Đang giao dịch</v>
          </cell>
          <cell r="J7" t="str">
            <v>Đang giao dịch</v>
          </cell>
          <cell r="K7" t="str">
            <v>Đang giao dịch</v>
          </cell>
          <cell r="L7" t="str">
            <v>Đã giao dịch</v>
          </cell>
        </row>
        <row r="8">
          <cell r="A8" t="str">
            <v>E</v>
          </cell>
          <cell r="B8" t="str">
            <v>Thời điểm giao dịch</v>
          </cell>
          <cell r="C8" t="str">
            <v>Tháng 2/2020</v>
          </cell>
          <cell r="D8" t="str">
            <v>Tháng 12/2019</v>
          </cell>
          <cell r="E8" t="str">
            <v>Tháng 2/2020</v>
          </cell>
          <cell r="F8" t="str">
            <v>Tháng 11/2019</v>
          </cell>
          <cell r="G8" t="str">
            <v>Tháng 8/2019</v>
          </cell>
          <cell r="H8" t="str">
            <v>Tháng 2/2020</v>
          </cell>
          <cell r="I8" t="str">
            <v>Tháng 2/2020</v>
          </cell>
          <cell r="J8" t="str">
            <v>Tháng 2/2020</v>
          </cell>
          <cell r="K8" t="str">
            <v>Tháng 2/2020</v>
          </cell>
          <cell r="L8" t="str">
            <v>Tháng 12/2019</v>
          </cell>
        </row>
        <row r="9">
          <cell r="A9" t="str">
            <v>F</v>
          </cell>
          <cell r="B9" t="str">
            <v>Loại TS</v>
          </cell>
          <cell r="C9" t="str">
            <v>Đất</v>
          </cell>
          <cell r="D9" t="str">
            <v>Đất</v>
          </cell>
          <cell r="E9" t="str">
            <v>Đất</v>
          </cell>
          <cell r="F9" t="str">
            <v>Đất</v>
          </cell>
          <cell r="G9" t="str">
            <v>Đất</v>
          </cell>
          <cell r="H9" t="str">
            <v>Đất và TS trên đất</v>
          </cell>
          <cell r="I9" t="str">
            <v>Đất</v>
          </cell>
          <cell r="J9" t="str">
            <v>Đất</v>
          </cell>
          <cell r="K9" t="str">
            <v>Đất</v>
          </cell>
          <cell r="L9" t="str">
            <v>Đất và TS trên đất</v>
          </cell>
        </row>
        <row r="10">
          <cell r="A10" t="str">
            <v>G</v>
          </cell>
          <cell r="B10" t="str">
            <v>Địa chỉ</v>
          </cell>
          <cell r="C10" t="str">
            <v>Tổ dân phố Giang Lẻ, Biên Giang, Hà Đông, Hà Nội</v>
          </cell>
          <cell r="D10" t="str">
            <v>Đường Quốc lộ 6, Phường Đồng Mai, Hà Đông, Hà Nội</v>
          </cell>
          <cell r="E10" t="str">
            <v>Biên Giang, Hà Đông, Hà Nội</v>
          </cell>
          <cell r="F10" t="str">
            <v>Biên Giang, Hà Đông, Hà Nội</v>
          </cell>
          <cell r="G10" t="str">
            <v>Biên Giang, Hà Đông, Hà Nội</v>
          </cell>
          <cell r="H10" t="str">
            <v>Đường Quốc lộ 6, Phường Biên Giang, Hà Đông, Hà Nội</v>
          </cell>
          <cell r="I10" t="str">
            <v>Đường Giang Lẻ, Phường Biên Giang, Hà Đông, Hà Nội</v>
          </cell>
          <cell r="J10" t="str">
            <v>Đường Rạng đông, Phường Biên Giang, Hà Đông, Hà Nội</v>
          </cell>
          <cell r="K10" t="str">
            <v>Đường Rạng đông, Phường Biên Giang, Hà Đông, Hà Nội</v>
          </cell>
          <cell r="L10" t="str">
            <v>Đường Quốc lộ 6, Phường Đồng Mai, Hà Đông, Hà Nội</v>
          </cell>
        </row>
        <row r="11">
          <cell r="A11" t="str">
            <v>H</v>
          </cell>
          <cell r="B11" t="str">
            <v>Mục đích sử dụng</v>
          </cell>
          <cell r="C11" t="str">
            <v>Đất ở tại đô thị</v>
          </cell>
          <cell r="D11" t="str">
            <v>Đất ở tại đô thị</v>
          </cell>
          <cell r="E11" t="str">
            <v>Đất ở tại đô thị</v>
          </cell>
          <cell r="F11" t="str">
            <v>Đất ở tại đô thị</v>
          </cell>
          <cell r="G11" t="str">
            <v>Đất ở tại đô thị</v>
          </cell>
          <cell r="H11" t="str">
            <v>Đất ở tại đô thị</v>
          </cell>
          <cell r="I11" t="str">
            <v>Đất ở tại đô thị</v>
          </cell>
          <cell r="J11" t="str">
            <v>Đất ở tại đô thị</v>
          </cell>
          <cell r="K11" t="str">
            <v>Đất ở tại đô thị</v>
          </cell>
          <cell r="L11" t="str">
            <v>Đất ở tại đô thị</v>
          </cell>
        </row>
        <row r="12">
          <cell r="A12" t="str">
            <v>I</v>
          </cell>
          <cell r="B12" t="str">
            <v>Pháp lý</v>
          </cell>
          <cell r="C12" t="str">
            <v>Giấy chứng nhận QSD đất</v>
          </cell>
          <cell r="D12" t="str">
            <v>Giấy chứng nhận QSD đất</v>
          </cell>
          <cell r="E12" t="str">
            <v>Giấy chứng nhận QSD đất</v>
          </cell>
          <cell r="F12" t="str">
            <v>Giấy chứng nhận QSD đất</v>
          </cell>
          <cell r="G12" t="str">
            <v>Giấy chứng nhận QSD đất</v>
          </cell>
          <cell r="H12" t="str">
            <v>Giấy chứng nhận QSD đất</v>
          </cell>
          <cell r="I12" t="str">
            <v>Giấy chứng nhận QSD đất</v>
          </cell>
          <cell r="J12" t="str">
            <v>Giấy chứng nhận QSD đất</v>
          </cell>
          <cell r="K12" t="str">
            <v>Giấy chứng nhận QSD đất</v>
          </cell>
          <cell r="L12" t="str">
            <v>Giấy chứng nhận QSD đất</v>
          </cell>
        </row>
        <row r="13">
          <cell r="A13" t="str">
            <v>J</v>
          </cell>
          <cell r="B13" t="str">
            <v>Mô tả vị trí</v>
          </cell>
          <cell r="C13" t="str">
            <v>Tài sản cách bến xe Yên Nghĩa 3 km, cách QL 6 khoảng 100m, cách chợ Biên Giang 50m, cách trường học cấp một và trường cấp hai 200m. Đường trước mặt 3,5m</v>
          </cell>
          <cell r="D13" t="str">
            <v xml:space="preserve">Tài sản 2 mặt thoáng, một mặt đường QL6, một mặt giáp ngõ rộng. Cách bến xe Yên Nghĩa 2km, gần trường học, chợ đầu mối. </v>
          </cell>
          <cell r="E13" t="str">
            <v>Đường vào 3,5m, Cách mặt đường QL 6, cầu Mai Lĩnh chưa đầy 1km. Khu vực đông dân cư, gần trường, chợ thuận tiện đi lại, công an phường</v>
          </cell>
          <cell r="F13" t="str">
            <v>Tài sản là lô góc, 2 mặt thoáng, cách Quốc Lộ 6 khoảng 100m, gần ủy ban Phường, trường học, vị trí đi lại thuận tiện, khu vực dân cư sống hiền lành. Đường vào rộng 5m</v>
          </cell>
          <cell r="G13" t="str">
            <v>Đường vào 2,8m. Từ đất ra đến chân cầu Mai Lĩnh chỉ 3p đi xe, gần công an P. Biên Giang, tiểu học Biên Giang</v>
          </cell>
          <cell r="H13" t="str">
            <v>Đường Quốc lộ 6, Phường Biên Giang, Hà Đông, Hà Nội</v>
          </cell>
          <cell r="I13" t="str">
            <v>Gần chợ Biên Giang, cách QL 6 50m. Khu vực đông dân cư an ninh tốt, gần trường cấp 1, 2 mầm non. Đường trước nhà 6m</v>
          </cell>
          <cell r="J13" t="str">
            <v>Tài sản cách bến xe Yên Nghĩa 3 km, cách QL 6 khoảng 100m, cách chợ Biên Giang 50m, cách trường học cấp một và trường cấp hai 200m, đường trước cửa ô tô vào tận nhà.</v>
          </cell>
          <cell r="K13" t="str">
            <v>Gần chợ, gần trường học. Cách QL6 600m. Có thể ở hoặc đầu tư KD đều rất tốt, sinh lời. Đường trước nhà 6m, đường sau nhà 5m</v>
          </cell>
          <cell r="L13" t="str">
            <v>Nhà cách trường mầm non và trường tiểu học Đồng Mai 500m, cách trường THCS chưa đến 1km. Nằm trên tuyến đường Quốc Lộ 6 và cách bến xe Yên Nghĩa chưa đầy 2 km</v>
          </cell>
        </row>
        <row r="14">
          <cell r="A14" t="str">
            <v>K</v>
          </cell>
          <cell r="B14" t="str">
            <v>Điều kiện cơ sở hạ tầng</v>
          </cell>
          <cell r="C14" t="str">
            <v>Khá</v>
          </cell>
          <cell r="D14" t="str">
            <v>Khá</v>
          </cell>
          <cell r="E14" t="str">
            <v>Khá</v>
          </cell>
          <cell r="F14" t="str">
            <v>Khá</v>
          </cell>
          <cell r="G14" t="str">
            <v>Khá</v>
          </cell>
          <cell r="H14" t="str">
            <v>Khá</v>
          </cell>
          <cell r="I14" t="str">
            <v>Khá</v>
          </cell>
          <cell r="J14" t="str">
            <v>Khá</v>
          </cell>
          <cell r="K14" t="str">
            <v>Khá</v>
          </cell>
          <cell r="L14" t="str">
            <v>Khá</v>
          </cell>
        </row>
        <row r="15">
          <cell r="A15" t="str">
            <v>L</v>
          </cell>
          <cell r="B15" t="str">
            <v>Diện tích</v>
          </cell>
          <cell r="C15">
            <v>57.5</v>
          </cell>
          <cell r="D15">
            <v>85.25</v>
          </cell>
          <cell r="E15">
            <v>141.9</v>
          </cell>
          <cell r="F15">
            <v>47</v>
          </cell>
          <cell r="G15">
            <v>31</v>
          </cell>
          <cell r="H15">
            <v>60</v>
          </cell>
          <cell r="I15">
            <v>84</v>
          </cell>
          <cell r="J15">
            <v>54</v>
          </cell>
          <cell r="K15">
            <v>50</v>
          </cell>
          <cell r="L15">
            <v>70</v>
          </cell>
        </row>
        <row r="16">
          <cell r="A16" t="str">
            <v>M</v>
          </cell>
          <cell r="B16" t="str">
            <v>Mặt tiền</v>
          </cell>
          <cell r="C16">
            <v>4.5</v>
          </cell>
          <cell r="D16">
            <v>5.5</v>
          </cell>
          <cell r="E16">
            <v>8</v>
          </cell>
          <cell r="F16">
            <v>4.5</v>
          </cell>
          <cell r="G16">
            <v>3.6</v>
          </cell>
          <cell r="H16">
            <v>4.2</v>
          </cell>
          <cell r="I16">
            <v>6</v>
          </cell>
          <cell r="J16">
            <v>5</v>
          </cell>
          <cell r="K16">
            <v>4</v>
          </cell>
          <cell r="L16">
            <v>5</v>
          </cell>
        </row>
        <row r="17">
          <cell r="A17" t="str">
            <v>N</v>
          </cell>
          <cell r="B17" t="str">
            <v>Hình dáng</v>
          </cell>
          <cell r="C17" t="str">
            <v>Vuông vức</v>
          </cell>
          <cell r="D17" t="str">
            <v>Vuông vức</v>
          </cell>
          <cell r="E17" t="str">
            <v>Vuông vức</v>
          </cell>
          <cell r="F17" t="str">
            <v>Vuông vức, nở hậu</v>
          </cell>
          <cell r="G17" t="str">
            <v>Vuông vức</v>
          </cell>
          <cell r="H17" t="str">
            <v>Vuông vức</v>
          </cell>
          <cell r="I17" t="str">
            <v>Vuông vức</v>
          </cell>
          <cell r="J17" t="str">
            <v>Vuông vức</v>
          </cell>
          <cell r="K17" t="str">
            <v>Vuông vức</v>
          </cell>
          <cell r="L17" t="str">
            <v>Vuông vức</v>
          </cell>
        </row>
        <row r="18">
          <cell r="A18" t="str">
            <v>O</v>
          </cell>
          <cell r="B18" t="str">
            <v>Hướng</v>
          </cell>
          <cell r="C18" t="str">
            <v>Nam</v>
          </cell>
          <cell r="D18" t="str">
            <v>Tây Bắc</v>
          </cell>
          <cell r="E18" t="str">
            <v>Đông Nam</v>
          </cell>
          <cell r="F18" t="str">
            <v>KXĐ</v>
          </cell>
          <cell r="G18" t="str">
            <v>Đông Bắc</v>
          </cell>
          <cell r="H18" t="str">
            <v>Đông Bắc</v>
          </cell>
          <cell r="I18" t="str">
            <v>Bắc</v>
          </cell>
          <cell r="J18" t="str">
            <v>Đông Bắc</v>
          </cell>
          <cell r="K18" t="str">
            <v>Bắc</v>
          </cell>
          <cell r="L18" t="str">
            <v>Tây Bắc</v>
          </cell>
        </row>
        <row r="19">
          <cell r="A19" t="str">
            <v>P</v>
          </cell>
          <cell r="B19" t="str">
            <v>Tài sản trên đất</v>
          </cell>
          <cell r="C19" t="str">
            <v>Không</v>
          </cell>
          <cell r="D19" t="str">
            <v>Không</v>
          </cell>
          <cell r="E19" t="str">
            <v>Không</v>
          </cell>
          <cell r="F19" t="str">
            <v>Không</v>
          </cell>
          <cell r="G19" t="str">
            <v>Không</v>
          </cell>
          <cell r="H19" t="str">
            <v>Nhà 3 tầng</v>
          </cell>
          <cell r="I19" t="str">
            <v>Không</v>
          </cell>
          <cell r="J19" t="str">
            <v>Không</v>
          </cell>
          <cell r="K19" t="str">
            <v>Không</v>
          </cell>
          <cell r="L19" t="str">
            <v>Nhà cấp 4</v>
          </cell>
        </row>
        <row r="20">
          <cell r="A20" t="str">
            <v>P1</v>
          </cell>
          <cell r="B20" t="str">
            <v>Suất vốn</v>
          </cell>
          <cell r="C20">
            <v>1730000</v>
          </cell>
          <cell r="D20">
            <v>4540000</v>
          </cell>
          <cell r="E20">
            <v>6970000</v>
          </cell>
          <cell r="F20">
            <v>1730000</v>
          </cell>
          <cell r="G20">
            <v>1730000</v>
          </cell>
          <cell r="H20">
            <v>6970000</v>
          </cell>
          <cell r="I20">
            <v>6970000</v>
          </cell>
          <cell r="J20">
            <v>6970000</v>
          </cell>
          <cell r="K20">
            <v>6970000</v>
          </cell>
          <cell r="L20">
            <v>4540000</v>
          </cell>
        </row>
        <row r="21">
          <cell r="A21" t="str">
            <v>P2</v>
          </cell>
          <cell r="B21" t="str">
            <v>S sàn XD</v>
          </cell>
          <cell r="C21">
            <v>0</v>
          </cell>
          <cell r="D21">
            <v>0</v>
          </cell>
          <cell r="E21">
            <v>0</v>
          </cell>
          <cell r="F21">
            <v>0</v>
          </cell>
          <cell r="G21">
            <v>0</v>
          </cell>
          <cell r="H21">
            <v>180</v>
          </cell>
          <cell r="I21">
            <v>0</v>
          </cell>
          <cell r="J21">
            <v>0</v>
          </cell>
          <cell r="K21">
            <v>0</v>
          </cell>
          <cell r="L21">
            <v>70</v>
          </cell>
        </row>
        <row r="22">
          <cell r="A22" t="str">
            <v>P3</v>
          </cell>
          <cell r="B22" t="str">
            <v>Tỷ lệ CL</v>
          </cell>
          <cell r="C22">
            <v>0</v>
          </cell>
          <cell r="D22">
            <v>0</v>
          </cell>
          <cell r="E22">
            <v>0</v>
          </cell>
          <cell r="F22">
            <v>0</v>
          </cell>
          <cell r="G22">
            <v>0</v>
          </cell>
          <cell r="H22">
            <v>0.75</v>
          </cell>
          <cell r="I22">
            <v>0</v>
          </cell>
          <cell r="J22">
            <v>0</v>
          </cell>
          <cell r="K22">
            <v>0</v>
          </cell>
          <cell r="L22">
            <v>0.6</v>
          </cell>
        </row>
        <row r="23">
          <cell r="A23" t="str">
            <v>Q</v>
          </cell>
          <cell r="B23" t="str">
            <v>Giá bán</v>
          </cell>
          <cell r="C23">
            <v>890000000</v>
          </cell>
          <cell r="D23">
            <v>4944500000</v>
          </cell>
          <cell r="E23">
            <v>1702800000</v>
          </cell>
          <cell r="F23">
            <v>845000000</v>
          </cell>
          <cell r="G23">
            <v>530000000</v>
          </cell>
          <cell r="H23">
            <v>4250000000</v>
          </cell>
          <cell r="I23">
            <v>2180000000</v>
          </cell>
          <cell r="J23">
            <v>1380000000</v>
          </cell>
          <cell r="K23">
            <v>1275000000</v>
          </cell>
          <cell r="L23">
            <v>4200000000</v>
          </cell>
        </row>
        <row r="24">
          <cell r="A24" t="str">
            <v>S</v>
          </cell>
          <cell r="B24" t="str">
            <v>Tỷ lệ giao dịch thành công</v>
          </cell>
          <cell r="C24">
            <v>0.95</v>
          </cell>
          <cell r="D24">
            <v>0.95</v>
          </cell>
          <cell r="E24">
            <v>0.95</v>
          </cell>
          <cell r="F24">
            <v>0.95</v>
          </cell>
          <cell r="G24">
            <v>0.95</v>
          </cell>
          <cell r="H24">
            <v>0.95</v>
          </cell>
          <cell r="I24">
            <v>0.95</v>
          </cell>
          <cell r="J24">
            <v>0.95</v>
          </cell>
          <cell r="K24">
            <v>0.95</v>
          </cell>
          <cell r="L24">
            <v>0.95</v>
          </cell>
        </row>
        <row r="25">
          <cell r="A25" t="str">
            <v>T</v>
          </cell>
          <cell r="B25" t="str">
            <v>Giá bán thành công</v>
          </cell>
          <cell r="C25">
            <v>845500000</v>
          </cell>
          <cell r="D25">
            <v>4697275000</v>
          </cell>
          <cell r="E25">
            <v>1617660000</v>
          </cell>
          <cell r="F25">
            <v>802750000</v>
          </cell>
          <cell r="G25">
            <v>503500000</v>
          </cell>
          <cell r="H25">
            <v>4037500000</v>
          </cell>
          <cell r="I25">
            <v>2071000000</v>
          </cell>
          <cell r="J25">
            <v>1311000000</v>
          </cell>
          <cell r="K25">
            <v>1211250000</v>
          </cell>
          <cell r="L25">
            <v>3990000000</v>
          </cell>
        </row>
        <row r="26">
          <cell r="A26" t="str">
            <v>U</v>
          </cell>
          <cell r="B26" t="str">
            <v>Đơn giá</v>
          </cell>
          <cell r="C26">
            <v>14704347.826086957</v>
          </cell>
          <cell r="D26">
            <v>55100000</v>
          </cell>
          <cell r="E26">
            <v>11400000</v>
          </cell>
          <cell r="F26">
            <v>17079787.234042551</v>
          </cell>
          <cell r="G26">
            <v>16241935.483870968</v>
          </cell>
          <cell r="H26">
            <v>67291666.666666672</v>
          </cell>
          <cell r="I26">
            <v>24654761.904761903</v>
          </cell>
          <cell r="J26">
            <v>24277777.777777776</v>
          </cell>
          <cell r="K26">
            <v>24225000</v>
          </cell>
          <cell r="L26">
            <v>57000000</v>
          </cell>
        </row>
        <row r="27">
          <cell r="A27" t="str">
            <v>V</v>
          </cell>
          <cell r="B27">
            <v>0</v>
          </cell>
          <cell r="C27">
            <v>0</v>
          </cell>
          <cell r="D27">
            <v>0</v>
          </cell>
          <cell r="E27">
            <v>0</v>
          </cell>
          <cell r="F27">
            <v>0</v>
          </cell>
          <cell r="G27">
            <v>0</v>
          </cell>
          <cell r="H27">
            <v>0</v>
          </cell>
          <cell r="I27">
            <v>0</v>
          </cell>
          <cell r="J27">
            <v>0</v>
          </cell>
          <cell r="K27">
            <v>0</v>
          </cell>
          <cell r="L27">
            <v>0</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onbanh.com/xe-kia-morning-van-1.0-at-2016-5182538" TargetMode="External"/><Relationship Id="rId2" Type="http://schemas.openxmlformats.org/officeDocument/2006/relationships/hyperlink" Target="https://bonbanh.com/xe-kia-morning-van-1.0-at-2016-5190429" TargetMode="External"/><Relationship Id="rId1" Type="http://schemas.openxmlformats.org/officeDocument/2006/relationships/hyperlink" Target="https://bonbanh.com/xe-kia-morning-van-1.0-at-2016-5192955" TargetMode="External"/><Relationship Id="rId5" Type="http://schemas.openxmlformats.org/officeDocument/2006/relationships/printerSettings" Target="../printerSettings/printerSettings1.bin"/><Relationship Id="rId4" Type="http://schemas.openxmlformats.org/officeDocument/2006/relationships/hyperlink" Target="https://bonbanh.com/xe-kia-morning-van-1.0-at-2016-487456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hyperlink" Target="https://bonbanh.com/xe-mitsubishi-pajero-3.0-2004-3319691" TargetMode="External"/><Relationship Id="rId18" Type="http://schemas.openxmlformats.org/officeDocument/2006/relationships/hyperlink" Target="https://bonbanh.com/xe-mitsubishi-pajero-3.0-2004-3334555" TargetMode="External"/><Relationship Id="rId26" Type="http://schemas.openxmlformats.org/officeDocument/2006/relationships/hyperlink" Target="https://bonbanh.com/xe-mitsubishi-pajero-3.0-2004-3311583" TargetMode="External"/><Relationship Id="rId39" Type="http://schemas.openxmlformats.org/officeDocument/2006/relationships/hyperlink" Target="https://bonbanh.com/xe-mitsubishi-pajero-3.0-2004-3319691" TargetMode="External"/><Relationship Id="rId21" Type="http://schemas.openxmlformats.org/officeDocument/2006/relationships/hyperlink" Target="https://bonbanh.com/xe-mitsubishi-pajero-3.0-2004-3334555" TargetMode="External"/><Relationship Id="rId34" Type="http://schemas.openxmlformats.org/officeDocument/2006/relationships/hyperlink" Target="https://bonbanh.com/xe-mitsubishi-pajero-3.0-2004-3319691" TargetMode="External"/><Relationship Id="rId42" Type="http://schemas.openxmlformats.org/officeDocument/2006/relationships/hyperlink" Target="https://bonbanh.com/xe-mitsubishi-pajero-3.0-2004-3319691" TargetMode="External"/><Relationship Id="rId47" Type="http://schemas.openxmlformats.org/officeDocument/2006/relationships/hyperlink" Target="https://bonbanh.com/xe-mitsubishi-pajero-3.0-2004-3334555" TargetMode="External"/><Relationship Id="rId50" Type="http://schemas.openxmlformats.org/officeDocument/2006/relationships/hyperlink" Target="https://bonbanh.com/xe-mitsubishi-pajero-3.0-2004-3334555" TargetMode="External"/><Relationship Id="rId7" Type="http://schemas.openxmlformats.org/officeDocument/2006/relationships/hyperlink" Target="https://bonbanh.com/xe-mitsubishi-pajero-3.0-2004-3319691" TargetMode="External"/><Relationship Id="rId2" Type="http://schemas.openxmlformats.org/officeDocument/2006/relationships/hyperlink" Target="https://bonbanh.com/xe-mitsubishi-pajero-3.0-2004-3311583" TargetMode="External"/><Relationship Id="rId16" Type="http://schemas.openxmlformats.org/officeDocument/2006/relationships/hyperlink" Target="https://bonbanh.com/xe-mitsubishi-pajero-3.0-2004-3319691" TargetMode="External"/><Relationship Id="rId29" Type="http://schemas.openxmlformats.org/officeDocument/2006/relationships/hyperlink" Target="https://bonbanh.com/xe-mitsubishi-pajero-3.0-2004-3311583" TargetMode="External"/><Relationship Id="rId11" Type="http://schemas.openxmlformats.org/officeDocument/2006/relationships/hyperlink" Target="https://www.facebook.com/groups/muabanxechuyendung/permalink/7181332711893511/" TargetMode="External"/><Relationship Id="rId24" Type="http://schemas.openxmlformats.org/officeDocument/2006/relationships/hyperlink" Target="https://bonbanh.com/xe-mitsubishi-pajero-3.0-2004-3334555" TargetMode="External"/><Relationship Id="rId32" Type="http://schemas.openxmlformats.org/officeDocument/2006/relationships/hyperlink" Target="https://oto.com.vn/mua-ban-xe-isuzu-qkr-ha-noi/xe-tai-thung-kin-xe-chay-it-6-van-km-aid1xc22598280" TargetMode="External"/><Relationship Id="rId37" Type="http://schemas.openxmlformats.org/officeDocument/2006/relationships/hyperlink" Target="https://www.facebook.com/groups/545483385656813/permalink/2056661417872328/?mibextid=zDhOQc" TargetMode="External"/><Relationship Id="rId40" Type="http://schemas.openxmlformats.org/officeDocument/2006/relationships/hyperlink" Target="https://bonbanh.com/xe-mitsubishi-pajero-3.0-2004-3311583" TargetMode="External"/><Relationship Id="rId45" Type="http://schemas.openxmlformats.org/officeDocument/2006/relationships/hyperlink" Target="https://bonbanh.com/xe-mitsubishi-pajero-3.0-2004-3319691" TargetMode="External"/><Relationship Id="rId53" Type="http://schemas.openxmlformats.org/officeDocument/2006/relationships/printerSettings" Target="../printerSettings/printerSettings5.bin"/><Relationship Id="rId5" Type="http://schemas.openxmlformats.org/officeDocument/2006/relationships/hyperlink" Target="https://bonbanh.com/xe-mitsubishi-pajero-3.0-2004-3311583" TargetMode="External"/><Relationship Id="rId10" Type="http://schemas.openxmlformats.org/officeDocument/2006/relationships/hyperlink" Target="https://www.facebook.com/groups/545483385656813/permalink/2169474236591045/" TargetMode="External"/><Relationship Id="rId19" Type="http://schemas.openxmlformats.org/officeDocument/2006/relationships/hyperlink" Target="https://bonbanh.com/xe-mitsubishi-pajero-3.0-2004-3319691" TargetMode="External"/><Relationship Id="rId31" Type="http://schemas.openxmlformats.org/officeDocument/2006/relationships/hyperlink" Target="https://xe.chotot.com/mua-ban-xe-tai-xe-ben-quan-12-tp-ho-chi-minh/110507955.htm" TargetMode="External"/><Relationship Id="rId44" Type="http://schemas.openxmlformats.org/officeDocument/2006/relationships/hyperlink" Target="https://bonbanh.com/xe-mitsubishi-pajero-3.0-2004-3334555" TargetMode="External"/><Relationship Id="rId52" Type="http://schemas.openxmlformats.org/officeDocument/2006/relationships/hyperlink" Target="https://bonbanh.com/xe-ford-ranger-xls-2.2l-4x2-at-2022-5250730" TargetMode="External"/><Relationship Id="rId4" Type="http://schemas.openxmlformats.org/officeDocument/2006/relationships/hyperlink" Target="https://bonbanh.com/xe-mitsubishi-pajero-3.0-2004-3319691" TargetMode="External"/><Relationship Id="rId9" Type="http://schemas.openxmlformats.org/officeDocument/2006/relationships/hyperlink" Target="https://bonbanh.com/xe-mitsubishi-pajero-3.0-2004-3334555" TargetMode="External"/><Relationship Id="rId14" Type="http://schemas.openxmlformats.org/officeDocument/2006/relationships/hyperlink" Target="https://bonbanh.com/xe-mitsubishi-pajero-3.0-2004-3311583" TargetMode="External"/><Relationship Id="rId22" Type="http://schemas.openxmlformats.org/officeDocument/2006/relationships/hyperlink" Target="https://bonbanh.com/xe-mitsubishi-pajero-3.0-2004-3319691" TargetMode="External"/><Relationship Id="rId27" Type="http://schemas.openxmlformats.org/officeDocument/2006/relationships/hyperlink" Target="https://bonbanh.com/xe-mitsubishi-pajero-3.0-2004-3334555" TargetMode="External"/><Relationship Id="rId30" Type="http://schemas.openxmlformats.org/officeDocument/2006/relationships/hyperlink" Target="https://bonbanh.com/xe-mitsubishi-pajero-3.0-2004-3334555" TargetMode="External"/><Relationship Id="rId35" Type="http://schemas.openxmlformats.org/officeDocument/2006/relationships/hyperlink" Target="https://bonbanh.com/xe-mitsubishi-pajero-3.0-2004-3311583" TargetMode="External"/><Relationship Id="rId43" Type="http://schemas.openxmlformats.org/officeDocument/2006/relationships/hyperlink" Target="https://bonbanh.com/xe-mitsubishi-pajero-3.0-2004-3311583" TargetMode="External"/><Relationship Id="rId48" Type="http://schemas.openxmlformats.org/officeDocument/2006/relationships/hyperlink" Target="https://bonbanh.com/xe-mitsubishi-pajero-3.0-2004-3319691" TargetMode="External"/><Relationship Id="rId8" Type="http://schemas.openxmlformats.org/officeDocument/2006/relationships/hyperlink" Target="https://bonbanh.com/xe-mitsubishi-pajero-3.0-2004-3311583" TargetMode="External"/><Relationship Id="rId51" Type="http://schemas.openxmlformats.org/officeDocument/2006/relationships/hyperlink" Target="https://bonbanh.com/xe-ford-ranger-xls-2.2l-4x2-at-2022-5251705" TargetMode="External"/><Relationship Id="rId3" Type="http://schemas.openxmlformats.org/officeDocument/2006/relationships/hyperlink" Target="https://bonbanh.com/xe-mitsubishi-pajero-3.0-2004-3334555" TargetMode="External"/><Relationship Id="rId12" Type="http://schemas.openxmlformats.org/officeDocument/2006/relationships/hyperlink" Target="https://www.facebook.com/groups/669871830970453/permalink/796272538330381/" TargetMode="External"/><Relationship Id="rId17" Type="http://schemas.openxmlformats.org/officeDocument/2006/relationships/hyperlink" Target="https://bonbanh.com/xe-mitsubishi-pajero-3.0-2004-3311583" TargetMode="External"/><Relationship Id="rId25" Type="http://schemas.openxmlformats.org/officeDocument/2006/relationships/hyperlink" Target="https://bonbanh.com/xe-mitsubishi-pajero-3.0-2004-3319691" TargetMode="External"/><Relationship Id="rId33" Type="http://schemas.openxmlformats.org/officeDocument/2006/relationships/hyperlink" Target="https://xe.chotot.com/mua-ban-xe-tai-xe-ben-quan-binh-tan-tp-ho-chi-minh/103242311.htm" TargetMode="External"/><Relationship Id="rId38" Type="http://schemas.openxmlformats.org/officeDocument/2006/relationships/hyperlink" Target="https://www.facebook.com/groups/545483385656813/permalink/2200985123439956/?mibextid=oMANbw" TargetMode="External"/><Relationship Id="rId46" Type="http://schemas.openxmlformats.org/officeDocument/2006/relationships/hyperlink" Target="https://bonbanh.com/xe-mitsubishi-pajero-3.0-2004-3311583" TargetMode="External"/><Relationship Id="rId20" Type="http://schemas.openxmlformats.org/officeDocument/2006/relationships/hyperlink" Target="https://bonbanh.com/xe-mitsubishi-pajero-3.0-2004-3311583" TargetMode="External"/><Relationship Id="rId41" Type="http://schemas.openxmlformats.org/officeDocument/2006/relationships/hyperlink" Target="https://bonbanh.com/xe-mitsubishi-pajero-3.0-2004-3334555" TargetMode="External"/><Relationship Id="rId54" Type="http://schemas.openxmlformats.org/officeDocument/2006/relationships/drawing" Target="../drawings/drawing4.xml"/><Relationship Id="rId1" Type="http://schemas.openxmlformats.org/officeDocument/2006/relationships/hyperlink" Target="https://bonbanh.com/xe-mitsubishi-pajero-3.0-2004-3319691" TargetMode="External"/><Relationship Id="rId6" Type="http://schemas.openxmlformats.org/officeDocument/2006/relationships/hyperlink" Target="https://bonbanh.com/xe-mitsubishi-pajero-3.0-2004-3334555" TargetMode="External"/><Relationship Id="rId15" Type="http://schemas.openxmlformats.org/officeDocument/2006/relationships/hyperlink" Target="https://bonbanh.com/xe-mitsubishi-pajero-3.0-2004-3334555" TargetMode="External"/><Relationship Id="rId23" Type="http://schemas.openxmlformats.org/officeDocument/2006/relationships/hyperlink" Target="https://bonbanh.com/xe-mitsubishi-pajero-3.0-2004-3311583" TargetMode="External"/><Relationship Id="rId28" Type="http://schemas.openxmlformats.org/officeDocument/2006/relationships/hyperlink" Target="https://bonbanh.com/xe-mitsubishi-pajero-3.0-2004-3319691" TargetMode="External"/><Relationship Id="rId36" Type="http://schemas.openxmlformats.org/officeDocument/2006/relationships/hyperlink" Target="https://bonbanh.com/xe-mitsubishi-pajero-3.0-2004-3334555" TargetMode="External"/><Relationship Id="rId49" Type="http://schemas.openxmlformats.org/officeDocument/2006/relationships/hyperlink" Target="https://bonbanh.com/xe-mitsubishi-pajero-3.0-2004-3311583"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bonbanh.com/xe-kia-morning-van-1.0-at-2016-5182538" TargetMode="External"/><Relationship Id="rId2" Type="http://schemas.openxmlformats.org/officeDocument/2006/relationships/hyperlink" Target="https://bonbanh.com/xe-kia-morning-van-1.0-at-2016-5190429" TargetMode="External"/><Relationship Id="rId1" Type="http://schemas.openxmlformats.org/officeDocument/2006/relationships/hyperlink" Target="https://bonbanh.com/xe-kia-morning-van-1.0-at-2016-5192955" TargetMode="External"/><Relationship Id="rId5" Type="http://schemas.openxmlformats.org/officeDocument/2006/relationships/printerSettings" Target="../printerSettings/printerSettings6.bin"/><Relationship Id="rId4" Type="http://schemas.openxmlformats.org/officeDocument/2006/relationships/hyperlink" Target="https://bonbanh.com/xe-kia-morning-van-1.0-at-2016-4874561"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bonbanh.com/xe-mitsubishi-pajero-3.0-2004-3319691" TargetMode="External"/><Relationship Id="rId18" Type="http://schemas.openxmlformats.org/officeDocument/2006/relationships/hyperlink" Target="https://bonbanh.com/xe-mitsubishi-pajero-3.0-2004-3334555" TargetMode="External"/><Relationship Id="rId26" Type="http://schemas.openxmlformats.org/officeDocument/2006/relationships/hyperlink" Target="https://bonbanh.com/xe-mitsubishi-pajero-3.0-2004-3311583" TargetMode="External"/><Relationship Id="rId39" Type="http://schemas.openxmlformats.org/officeDocument/2006/relationships/hyperlink" Target="https://bonbanh.com/xe-mitsubishi-pajero-3.0-2004-3319691" TargetMode="External"/><Relationship Id="rId21" Type="http://schemas.openxmlformats.org/officeDocument/2006/relationships/hyperlink" Target="https://bonbanh.com/xe-mitsubishi-pajero-3.0-2004-3334555" TargetMode="External"/><Relationship Id="rId34" Type="http://schemas.openxmlformats.org/officeDocument/2006/relationships/hyperlink" Target="https://bonbanh.com/xe-mitsubishi-pajero-3.0-2004-3319691" TargetMode="External"/><Relationship Id="rId42" Type="http://schemas.openxmlformats.org/officeDocument/2006/relationships/hyperlink" Target="https://bonbanh.com/xe-mitsubishi-pajero-3.0-2004-3319691" TargetMode="External"/><Relationship Id="rId47" Type="http://schemas.openxmlformats.org/officeDocument/2006/relationships/hyperlink" Target="https://bonbanh.com/xe-mitsubishi-pajero-3.0-2004-3334555" TargetMode="External"/><Relationship Id="rId50" Type="http://schemas.openxmlformats.org/officeDocument/2006/relationships/hyperlink" Target="https://bonbanh.com/xe-mitsubishi-pajero-3.0-2004-3334555" TargetMode="External"/><Relationship Id="rId7" Type="http://schemas.openxmlformats.org/officeDocument/2006/relationships/hyperlink" Target="https://bonbanh.com/xe-mitsubishi-pajero-3.0-2004-3319691" TargetMode="External"/><Relationship Id="rId2" Type="http://schemas.openxmlformats.org/officeDocument/2006/relationships/hyperlink" Target="https://bonbanh.com/xe-mitsubishi-pajero-3.0-2004-3311583" TargetMode="External"/><Relationship Id="rId16" Type="http://schemas.openxmlformats.org/officeDocument/2006/relationships/hyperlink" Target="https://bonbanh.com/xe-mitsubishi-pajero-3.0-2004-3319691" TargetMode="External"/><Relationship Id="rId29" Type="http://schemas.openxmlformats.org/officeDocument/2006/relationships/hyperlink" Target="https://bonbanh.com/xe-mitsubishi-pajero-3.0-2004-3311583" TargetMode="External"/><Relationship Id="rId11" Type="http://schemas.openxmlformats.org/officeDocument/2006/relationships/hyperlink" Target="https://www.facebook.com/groups/muabanxechuyendung/permalink/7181332711893511/" TargetMode="External"/><Relationship Id="rId24" Type="http://schemas.openxmlformats.org/officeDocument/2006/relationships/hyperlink" Target="https://bonbanh.com/xe-mitsubishi-pajero-3.0-2004-3334555" TargetMode="External"/><Relationship Id="rId32" Type="http://schemas.openxmlformats.org/officeDocument/2006/relationships/hyperlink" Target="https://oto.com.vn/mua-ban-xe-isuzu-qkr-ha-noi/xe-tai-thung-kin-xe-chay-it-6-van-km-aid1xc22598280" TargetMode="External"/><Relationship Id="rId37" Type="http://schemas.openxmlformats.org/officeDocument/2006/relationships/hyperlink" Target="https://www.facebook.com/groups/545483385656813/permalink/2056661417872328/?mibextid=zDhOQc" TargetMode="External"/><Relationship Id="rId40" Type="http://schemas.openxmlformats.org/officeDocument/2006/relationships/hyperlink" Target="https://bonbanh.com/xe-mitsubishi-pajero-3.0-2004-3311583" TargetMode="External"/><Relationship Id="rId45" Type="http://schemas.openxmlformats.org/officeDocument/2006/relationships/hyperlink" Target="https://bonbanh.com/xe-mitsubishi-pajero-3.0-2004-3319691" TargetMode="External"/><Relationship Id="rId53" Type="http://schemas.openxmlformats.org/officeDocument/2006/relationships/printerSettings" Target="../printerSettings/printerSettings7.bin"/><Relationship Id="rId5" Type="http://schemas.openxmlformats.org/officeDocument/2006/relationships/hyperlink" Target="https://bonbanh.com/xe-mitsubishi-pajero-3.0-2004-3311583" TargetMode="External"/><Relationship Id="rId10" Type="http://schemas.openxmlformats.org/officeDocument/2006/relationships/hyperlink" Target="https://www.facebook.com/groups/545483385656813/permalink/2169474236591045/" TargetMode="External"/><Relationship Id="rId19" Type="http://schemas.openxmlformats.org/officeDocument/2006/relationships/hyperlink" Target="https://bonbanh.com/xe-mitsubishi-pajero-3.0-2004-3319691" TargetMode="External"/><Relationship Id="rId31" Type="http://schemas.openxmlformats.org/officeDocument/2006/relationships/hyperlink" Target="https://xe.chotot.com/mua-ban-xe-tai-xe-ben-quan-12-tp-ho-chi-minh/110507955.htm" TargetMode="External"/><Relationship Id="rId44" Type="http://schemas.openxmlformats.org/officeDocument/2006/relationships/hyperlink" Target="https://bonbanh.com/xe-mitsubishi-pajero-3.0-2004-3334555" TargetMode="External"/><Relationship Id="rId52" Type="http://schemas.openxmlformats.org/officeDocument/2006/relationships/hyperlink" Target="https://bonbanh.com/xe-ford-ranger-xls-2.2l-4x2-at-2022-5250730" TargetMode="External"/><Relationship Id="rId4" Type="http://schemas.openxmlformats.org/officeDocument/2006/relationships/hyperlink" Target="https://bonbanh.com/xe-mitsubishi-pajero-3.0-2004-3319691" TargetMode="External"/><Relationship Id="rId9" Type="http://schemas.openxmlformats.org/officeDocument/2006/relationships/hyperlink" Target="https://bonbanh.com/xe-mitsubishi-pajero-3.0-2004-3334555" TargetMode="External"/><Relationship Id="rId14" Type="http://schemas.openxmlformats.org/officeDocument/2006/relationships/hyperlink" Target="https://bonbanh.com/xe-mitsubishi-pajero-3.0-2004-3311583" TargetMode="External"/><Relationship Id="rId22" Type="http://schemas.openxmlformats.org/officeDocument/2006/relationships/hyperlink" Target="https://bonbanh.com/xe-mitsubishi-pajero-3.0-2004-3319691" TargetMode="External"/><Relationship Id="rId27" Type="http://schemas.openxmlformats.org/officeDocument/2006/relationships/hyperlink" Target="https://bonbanh.com/xe-mitsubishi-pajero-3.0-2004-3334555" TargetMode="External"/><Relationship Id="rId30" Type="http://schemas.openxmlformats.org/officeDocument/2006/relationships/hyperlink" Target="https://bonbanh.com/xe-mitsubishi-pajero-3.0-2004-3334555" TargetMode="External"/><Relationship Id="rId35" Type="http://schemas.openxmlformats.org/officeDocument/2006/relationships/hyperlink" Target="https://bonbanh.com/xe-mitsubishi-pajero-3.0-2004-3311583" TargetMode="External"/><Relationship Id="rId43" Type="http://schemas.openxmlformats.org/officeDocument/2006/relationships/hyperlink" Target="https://bonbanh.com/xe-mitsubishi-pajero-3.0-2004-3311583" TargetMode="External"/><Relationship Id="rId48" Type="http://schemas.openxmlformats.org/officeDocument/2006/relationships/hyperlink" Target="https://bonbanh.com/xe-mitsubishi-pajero-3.0-2004-3319691" TargetMode="External"/><Relationship Id="rId8" Type="http://schemas.openxmlformats.org/officeDocument/2006/relationships/hyperlink" Target="https://bonbanh.com/xe-mitsubishi-pajero-3.0-2004-3311583" TargetMode="External"/><Relationship Id="rId51" Type="http://schemas.openxmlformats.org/officeDocument/2006/relationships/hyperlink" Target="https://bonbanh.com/xe-ford-ranger-xls-2.2l-4x2-at-2022-5251705" TargetMode="External"/><Relationship Id="rId3" Type="http://schemas.openxmlformats.org/officeDocument/2006/relationships/hyperlink" Target="https://bonbanh.com/xe-mitsubishi-pajero-3.0-2004-3334555" TargetMode="External"/><Relationship Id="rId12" Type="http://schemas.openxmlformats.org/officeDocument/2006/relationships/hyperlink" Target="https://www.facebook.com/groups/669871830970453/permalink/796272538330381/" TargetMode="External"/><Relationship Id="rId17" Type="http://schemas.openxmlformats.org/officeDocument/2006/relationships/hyperlink" Target="https://bonbanh.com/xe-mitsubishi-pajero-3.0-2004-3311583" TargetMode="External"/><Relationship Id="rId25" Type="http://schemas.openxmlformats.org/officeDocument/2006/relationships/hyperlink" Target="https://bonbanh.com/xe-mitsubishi-pajero-3.0-2004-3319691" TargetMode="External"/><Relationship Id="rId33" Type="http://schemas.openxmlformats.org/officeDocument/2006/relationships/hyperlink" Target="https://xe.chotot.com/mua-ban-xe-tai-xe-ben-quan-binh-tan-tp-ho-chi-minh/103242311.htm" TargetMode="External"/><Relationship Id="rId38" Type="http://schemas.openxmlformats.org/officeDocument/2006/relationships/hyperlink" Target="https://www.facebook.com/groups/545483385656813/permalink/2200985123439956/?mibextid=oMANbw" TargetMode="External"/><Relationship Id="rId46" Type="http://schemas.openxmlformats.org/officeDocument/2006/relationships/hyperlink" Target="https://bonbanh.com/xe-mitsubishi-pajero-3.0-2004-3311583" TargetMode="External"/><Relationship Id="rId20" Type="http://schemas.openxmlformats.org/officeDocument/2006/relationships/hyperlink" Target="https://bonbanh.com/xe-mitsubishi-pajero-3.0-2004-3311583" TargetMode="External"/><Relationship Id="rId41" Type="http://schemas.openxmlformats.org/officeDocument/2006/relationships/hyperlink" Target="https://bonbanh.com/xe-mitsubishi-pajero-3.0-2004-3334555" TargetMode="External"/><Relationship Id="rId54" Type="http://schemas.openxmlformats.org/officeDocument/2006/relationships/drawing" Target="../drawings/drawing5.xml"/><Relationship Id="rId1" Type="http://schemas.openxmlformats.org/officeDocument/2006/relationships/hyperlink" Target="https://bonbanh.com/xe-mitsubishi-pajero-3.0-2004-3319691" TargetMode="External"/><Relationship Id="rId6" Type="http://schemas.openxmlformats.org/officeDocument/2006/relationships/hyperlink" Target="https://bonbanh.com/xe-mitsubishi-pajero-3.0-2004-3334555" TargetMode="External"/><Relationship Id="rId15" Type="http://schemas.openxmlformats.org/officeDocument/2006/relationships/hyperlink" Target="https://bonbanh.com/xe-mitsubishi-pajero-3.0-2004-3334555" TargetMode="External"/><Relationship Id="rId23" Type="http://schemas.openxmlformats.org/officeDocument/2006/relationships/hyperlink" Target="https://bonbanh.com/xe-mitsubishi-pajero-3.0-2004-3311583" TargetMode="External"/><Relationship Id="rId28" Type="http://schemas.openxmlformats.org/officeDocument/2006/relationships/hyperlink" Target="https://bonbanh.com/xe-mitsubishi-pajero-3.0-2004-3319691" TargetMode="External"/><Relationship Id="rId36" Type="http://schemas.openxmlformats.org/officeDocument/2006/relationships/hyperlink" Target="https://bonbanh.com/xe-mitsubishi-pajero-3.0-2004-3334555" TargetMode="External"/><Relationship Id="rId49" Type="http://schemas.openxmlformats.org/officeDocument/2006/relationships/hyperlink" Target="https://bonbanh.com/xe-mitsubishi-pajero-3.0-2004-331158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zoomScale="80" zoomScaleNormal="80" workbookViewId="0">
      <selection activeCell="AI7" sqref="AI7"/>
    </sheetView>
  </sheetViews>
  <sheetFormatPr defaultColWidth="9.140625" defaultRowHeight="15.75"/>
  <cols>
    <col min="1" max="1" width="4.42578125" style="1" customWidth="1"/>
    <col min="2" max="2" width="52.42578125" style="1" customWidth="1"/>
    <col min="3" max="3" width="7" style="1" hidden="1" customWidth="1"/>
    <col min="4" max="4" width="12.7109375" style="1" hidden="1" customWidth="1"/>
    <col min="5" max="5" width="9.5703125" style="1" customWidth="1"/>
    <col min="6" max="6" width="8.28515625" style="1" customWidth="1"/>
    <col min="7" max="7" width="15.28515625" style="1" hidden="1" customWidth="1"/>
    <col min="8" max="8" width="16.28515625" style="1" customWidth="1"/>
    <col min="9" max="9" width="12" style="13" hidden="1" customWidth="1"/>
    <col min="10" max="10" width="25.7109375" style="13" hidden="1" customWidth="1"/>
    <col min="11" max="11" width="44" style="13" hidden="1" customWidth="1"/>
    <col min="12" max="12" width="17.7109375" style="1" hidden="1" customWidth="1"/>
    <col min="13" max="24" width="9.140625" style="12" hidden="1" customWidth="1"/>
    <col min="25" max="26" width="9.140625" style="1" hidden="1" customWidth="1"/>
    <col min="27" max="29" width="9.140625" style="15" hidden="1" customWidth="1"/>
    <col min="30" max="30" width="11.28515625" style="15" customWidth="1"/>
    <col min="31" max="31" width="12.5703125" style="15" customWidth="1"/>
    <col min="32" max="32" width="18.7109375" style="1" customWidth="1"/>
    <col min="33" max="33" width="14.5703125" style="1" customWidth="1"/>
    <col min="34" max="34" width="22" style="1" customWidth="1"/>
    <col min="35" max="35" width="22.28515625" style="1" customWidth="1"/>
    <col min="36" max="36" width="16.42578125" style="1" customWidth="1"/>
    <col min="37" max="16384" width="9.140625" style="1"/>
  </cols>
  <sheetData>
    <row r="1" spans="1:39" ht="22.35" customHeight="1">
      <c r="A1" s="281" t="s">
        <v>0</v>
      </c>
      <c r="B1" s="281"/>
      <c r="C1" s="281"/>
      <c r="D1" s="281"/>
      <c r="E1" s="281"/>
      <c r="F1" s="281"/>
      <c r="G1" s="281"/>
      <c r="H1" s="281"/>
    </row>
    <row r="2" spans="1:39">
      <c r="A2" s="281" t="s">
        <v>636</v>
      </c>
      <c r="B2" s="281"/>
      <c r="C2" s="281"/>
      <c r="D2" s="281"/>
      <c r="E2" s="281"/>
      <c r="F2" s="281"/>
      <c r="G2" s="281"/>
      <c r="H2" s="281"/>
    </row>
    <row r="3" spans="1:39" ht="6.6" customHeight="1"/>
    <row r="4" spans="1:39" ht="50.45" customHeight="1">
      <c r="A4" s="187" t="s">
        <v>27</v>
      </c>
      <c r="B4" s="187" t="s">
        <v>2</v>
      </c>
      <c r="C4" s="187" t="s">
        <v>3</v>
      </c>
      <c r="D4" s="187" t="s">
        <v>4</v>
      </c>
      <c r="E4" s="187" t="s">
        <v>5</v>
      </c>
      <c r="F4" s="187" t="s">
        <v>6</v>
      </c>
      <c r="G4" s="187" t="s">
        <v>7</v>
      </c>
      <c r="H4" s="187" t="s">
        <v>8</v>
      </c>
      <c r="I4" s="4" t="s">
        <v>40</v>
      </c>
      <c r="J4" s="4" t="s">
        <v>58</v>
      </c>
      <c r="K4" s="4" t="s">
        <v>59</v>
      </c>
    </row>
    <row r="5" spans="1:39" ht="51.6" customHeight="1">
      <c r="A5" s="16" t="s">
        <v>9</v>
      </c>
      <c r="B5" s="277" t="s">
        <v>662</v>
      </c>
      <c r="C5" s="2">
        <v>2021</v>
      </c>
      <c r="D5" s="2" t="s">
        <v>10</v>
      </c>
      <c r="E5" s="188" t="s">
        <v>11</v>
      </c>
      <c r="F5" s="2">
        <v>1</v>
      </c>
      <c r="G5" s="3"/>
      <c r="H5" s="3">
        <v>932000000</v>
      </c>
      <c r="I5" s="2"/>
      <c r="J5" s="3">
        <v>170000000</v>
      </c>
      <c r="K5" s="3" t="s">
        <v>60</v>
      </c>
      <c r="L5" s="1">
        <f>(225000000+230000000+235000000)/3*95%</f>
        <v>218500000</v>
      </c>
      <c r="M5" s="189" t="s">
        <v>29</v>
      </c>
      <c r="N5" s="189" t="s">
        <v>30</v>
      </c>
      <c r="O5" s="189" t="s">
        <v>31</v>
      </c>
      <c r="P5" s="189" t="s">
        <v>32</v>
      </c>
      <c r="AB5" s="15" t="s">
        <v>30</v>
      </c>
      <c r="AC5" s="15" t="s">
        <v>30</v>
      </c>
      <c r="AD5" s="15" t="s">
        <v>30</v>
      </c>
      <c r="AI5" s="250">
        <v>30000000</v>
      </c>
    </row>
    <row r="6" spans="1:39" ht="18.75" hidden="1" customHeight="1">
      <c r="A6" s="16">
        <v>2</v>
      </c>
      <c r="B6" s="273" t="s">
        <v>640</v>
      </c>
      <c r="C6" s="2"/>
      <c r="D6" s="2"/>
      <c r="E6" s="188" t="s">
        <v>11</v>
      </c>
      <c r="F6" s="2">
        <v>1</v>
      </c>
      <c r="G6" s="3">
        <v>365000000</v>
      </c>
      <c r="H6" s="3">
        <f>G6</f>
        <v>365000000</v>
      </c>
      <c r="I6" s="2"/>
      <c r="J6" s="3"/>
      <c r="K6" s="3"/>
      <c r="M6" s="189"/>
      <c r="N6" s="189"/>
      <c r="O6" s="189"/>
      <c r="P6" s="189"/>
      <c r="AI6" s="250"/>
      <c r="AM6" s="1">
        <f>450/1.08*0.95</f>
        <v>395.83333333333326</v>
      </c>
    </row>
    <row r="7" spans="1:39" ht="33" customHeight="1">
      <c r="A7" s="16">
        <v>3</v>
      </c>
      <c r="B7" s="198" t="s">
        <v>661</v>
      </c>
      <c r="C7" s="2"/>
      <c r="D7" s="2"/>
      <c r="E7" s="188" t="s">
        <v>11</v>
      </c>
      <c r="F7" s="2">
        <v>1</v>
      </c>
      <c r="G7" s="3"/>
      <c r="H7" s="3">
        <v>370000000</v>
      </c>
      <c r="I7" s="2"/>
      <c r="J7" s="3"/>
      <c r="K7" s="3"/>
      <c r="M7" s="189"/>
      <c r="N7" s="189"/>
      <c r="O7" s="189"/>
      <c r="P7" s="189"/>
      <c r="AI7" s="250">
        <f>AI5/1.08</f>
        <v>27777777.777777776</v>
      </c>
    </row>
    <row r="8" spans="1:39" s="192" customFormat="1" ht="15" customHeight="1">
      <c r="A8" s="282" t="s">
        <v>13</v>
      </c>
      <c r="B8" s="282"/>
      <c r="C8" s="190"/>
      <c r="D8" s="190"/>
      <c r="E8" s="187"/>
      <c r="F8" s="4"/>
      <c r="G8" s="17"/>
      <c r="H8" s="17">
        <f>H5+H6</f>
        <v>1297000000</v>
      </c>
      <c r="I8" s="191"/>
      <c r="J8" s="17">
        <f>SUM(J5:J5)</f>
        <v>170000000</v>
      </c>
      <c r="K8" s="17"/>
      <c r="M8" s="193"/>
      <c r="N8" s="193"/>
      <c r="O8" s="193"/>
      <c r="P8" s="193"/>
      <c r="Q8" s="193"/>
      <c r="R8" s="193"/>
      <c r="S8" s="193"/>
      <c r="T8" s="193"/>
      <c r="U8" s="193"/>
      <c r="V8" s="193"/>
      <c r="W8" s="193"/>
      <c r="X8" s="193"/>
      <c r="AA8" s="194"/>
      <c r="AB8" s="194"/>
      <c r="AC8" s="194"/>
      <c r="AD8" s="194"/>
      <c r="AE8" s="194"/>
      <c r="AI8" s="278"/>
    </row>
    <row r="9" spans="1:39" s="5" customFormat="1" ht="19.350000000000001" customHeight="1">
      <c r="A9" s="283" t="s">
        <v>635</v>
      </c>
      <c r="B9" s="284"/>
      <c r="C9" s="284"/>
      <c r="D9" s="284"/>
      <c r="E9" s="284"/>
      <c r="F9" s="284"/>
      <c r="G9" s="284"/>
      <c r="H9" s="285"/>
      <c r="I9" s="2"/>
      <c r="J9" s="13"/>
      <c r="K9" s="13"/>
      <c r="M9" s="195"/>
      <c r="N9" s="195"/>
      <c r="O9" s="195"/>
      <c r="P9" s="195"/>
      <c r="Q9" s="195"/>
      <c r="R9" s="195"/>
      <c r="S9" s="195"/>
      <c r="T9" s="195"/>
      <c r="U9" s="195"/>
      <c r="V9" s="195"/>
      <c r="W9" s="195"/>
      <c r="X9" s="195"/>
      <c r="AA9" s="15"/>
      <c r="AB9" s="15"/>
      <c r="AC9" s="15"/>
      <c r="AD9" s="15"/>
      <c r="AE9" s="15"/>
      <c r="AI9" s="279"/>
    </row>
    <row r="10" spans="1:39" ht="15" customHeight="1">
      <c r="A10" s="286" t="s">
        <v>53</v>
      </c>
      <c r="B10" s="286"/>
      <c r="C10" s="286"/>
      <c r="D10" s="286"/>
      <c r="E10" s="286"/>
      <c r="F10" s="286"/>
      <c r="G10" s="286"/>
      <c r="H10" s="286"/>
      <c r="I10" s="196"/>
      <c r="J10" s="197"/>
      <c r="K10" s="197"/>
      <c r="AI10" s="250">
        <f>AI5-AI7</f>
        <v>2222222.2222222239</v>
      </c>
    </row>
    <row r="11" spans="1:39" ht="7.35" customHeight="1"/>
    <row r="12" spans="1:39" hidden="1"/>
    <row r="13" spans="1:39" ht="61.5" hidden="1" customHeight="1">
      <c r="B13" s="4" t="s">
        <v>1</v>
      </c>
      <c r="C13" s="4"/>
      <c r="D13" s="4"/>
      <c r="E13" s="4" t="s">
        <v>14</v>
      </c>
      <c r="F13" s="6" t="s">
        <v>15</v>
      </c>
      <c r="G13" s="6" t="s">
        <v>16</v>
      </c>
      <c r="H13" s="6" t="s">
        <v>17</v>
      </c>
    </row>
    <row r="14" spans="1:39" ht="9.6" hidden="1" customHeight="1">
      <c r="B14" s="4"/>
      <c r="C14" s="4"/>
      <c r="D14" s="4"/>
      <c r="E14" s="4"/>
      <c r="F14" s="7" t="s">
        <v>18</v>
      </c>
      <c r="G14" s="4"/>
      <c r="H14" s="4" t="s">
        <v>19</v>
      </c>
    </row>
    <row r="15" spans="1:39" hidden="1">
      <c r="B15" s="2">
        <v>1</v>
      </c>
      <c r="C15" s="2"/>
      <c r="D15" s="2"/>
      <c r="E15" s="8" t="s">
        <v>20</v>
      </c>
      <c r="F15" s="9">
        <v>0.2</v>
      </c>
      <c r="G15" s="9">
        <v>0.3</v>
      </c>
      <c r="H15" s="10">
        <f t="shared" ref="H15:H20" si="0">F15*G15</f>
        <v>0.06</v>
      </c>
    </row>
    <row r="16" spans="1:39" hidden="1">
      <c r="B16" s="2">
        <v>2</v>
      </c>
      <c r="C16" s="2"/>
      <c r="D16" s="2"/>
      <c r="E16" s="8" t="s">
        <v>21</v>
      </c>
      <c r="F16" s="9">
        <v>0.15</v>
      </c>
      <c r="G16" s="9">
        <v>0.3</v>
      </c>
      <c r="H16" s="10">
        <f t="shared" si="0"/>
        <v>4.4999999999999998E-2</v>
      </c>
    </row>
    <row r="17" spans="1:36" hidden="1">
      <c r="B17" s="2">
        <v>3</v>
      </c>
      <c r="C17" s="2"/>
      <c r="D17" s="2"/>
      <c r="E17" s="8" t="s">
        <v>22</v>
      </c>
      <c r="F17" s="9">
        <v>0.15</v>
      </c>
      <c r="G17" s="9">
        <v>0.3</v>
      </c>
      <c r="H17" s="10">
        <f t="shared" si="0"/>
        <v>4.4999999999999998E-2</v>
      </c>
    </row>
    <row r="18" spans="1:36" hidden="1">
      <c r="B18" s="2">
        <v>4</v>
      </c>
      <c r="C18" s="2"/>
      <c r="D18" s="2"/>
      <c r="E18" s="8" t="s">
        <v>23</v>
      </c>
      <c r="F18" s="9">
        <v>0.2</v>
      </c>
      <c r="G18" s="9">
        <v>0.3</v>
      </c>
      <c r="H18" s="10">
        <f t="shared" si="0"/>
        <v>0.06</v>
      </c>
    </row>
    <row r="19" spans="1:36" hidden="1">
      <c r="B19" s="2">
        <v>5</v>
      </c>
      <c r="C19" s="2"/>
      <c r="D19" s="2"/>
      <c r="E19" s="8" t="s">
        <v>24</v>
      </c>
      <c r="F19" s="9">
        <v>0.15</v>
      </c>
      <c r="G19" s="9">
        <v>0.3</v>
      </c>
      <c r="H19" s="10">
        <f t="shared" si="0"/>
        <v>4.4999999999999998E-2</v>
      </c>
    </row>
    <row r="20" spans="1:36" hidden="1">
      <c r="B20" s="2">
        <v>6</v>
      </c>
      <c r="C20" s="2"/>
      <c r="D20" s="2"/>
      <c r="E20" s="8" t="s">
        <v>25</v>
      </c>
      <c r="F20" s="9">
        <v>0.15</v>
      </c>
      <c r="G20" s="9">
        <v>0.3</v>
      </c>
      <c r="H20" s="10">
        <f t="shared" si="0"/>
        <v>4.4999999999999998E-2</v>
      </c>
    </row>
    <row r="21" spans="1:36" hidden="1">
      <c r="B21" s="2"/>
      <c r="C21" s="2"/>
      <c r="D21" s="2"/>
      <c r="E21" s="4" t="s">
        <v>26</v>
      </c>
      <c r="F21" s="11">
        <f>SUM(F15:F20)</f>
        <v>1</v>
      </c>
      <c r="G21" s="11"/>
      <c r="H21" s="11">
        <f>SUM(H15:H20)</f>
        <v>0.3</v>
      </c>
    </row>
    <row r="22" spans="1:36" hidden="1">
      <c r="B22" s="1" t="s">
        <v>54</v>
      </c>
    </row>
    <row r="23" spans="1:36" hidden="1">
      <c r="A23" s="13" t="s">
        <v>55</v>
      </c>
      <c r="B23" s="1" t="s">
        <v>56</v>
      </c>
    </row>
    <row r="24" spans="1:36" ht="36" hidden="1" customHeight="1">
      <c r="A24" s="13" t="s">
        <v>55</v>
      </c>
      <c r="B24" s="280" t="s">
        <v>57</v>
      </c>
      <c r="C24" s="280"/>
      <c r="D24" s="280"/>
      <c r="E24" s="280"/>
      <c r="F24" s="280"/>
      <c r="G24" s="280"/>
      <c r="H24" s="280"/>
      <c r="I24" s="280"/>
      <c r="J24" s="14"/>
      <c r="K24" s="14"/>
    </row>
    <row r="26" spans="1:36">
      <c r="AI26" s="1" t="s">
        <v>663</v>
      </c>
    </row>
    <row r="27" spans="1:36">
      <c r="AJ27" s="1" t="s">
        <v>664</v>
      </c>
    </row>
    <row r="29" spans="1:36">
      <c r="AH29" s="1" t="s">
        <v>620</v>
      </c>
      <c r="AI29" s="250">
        <v>90</v>
      </c>
    </row>
    <row r="30" spans="1:36">
      <c r="AH30" s="1" t="s">
        <v>616</v>
      </c>
      <c r="AI30" s="250" t="s">
        <v>663</v>
      </c>
    </row>
    <row r="31" spans="1:36">
      <c r="AH31" s="1" t="s">
        <v>617</v>
      </c>
      <c r="AI31" s="250">
        <v>282.7</v>
      </c>
    </row>
    <row r="32" spans="1:36">
      <c r="AH32" s="1" t="s">
        <v>618</v>
      </c>
      <c r="AI32" s="250">
        <f>8160000*0.952</f>
        <v>7768320</v>
      </c>
      <c r="AJ32" s="1" t="s">
        <v>623</v>
      </c>
    </row>
    <row r="33" spans="33:35">
      <c r="AH33" s="1" t="s">
        <v>619</v>
      </c>
      <c r="AI33" s="250">
        <f>AI31*AI32*0.7</f>
        <v>1537272844.8</v>
      </c>
    </row>
    <row r="34" spans="33:35">
      <c r="AH34" s="1" t="s">
        <v>621</v>
      </c>
      <c r="AI34" s="250" t="e">
        <f>(AI30-AI33)/AI29</f>
        <v>#VALUE!</v>
      </c>
    </row>
    <row r="35" spans="33:35">
      <c r="AG35" s="1" t="s">
        <v>622</v>
      </c>
      <c r="AH35" s="252">
        <v>0.95</v>
      </c>
      <c r="AI35" s="251" t="e">
        <f>AI34*AH35</f>
        <v>#VALUE!</v>
      </c>
    </row>
    <row r="38" spans="33:35">
      <c r="AI38" s="251"/>
    </row>
    <row r="39" spans="33:35">
      <c r="AH39" s="250" t="s">
        <v>624</v>
      </c>
      <c r="AI39" s="250">
        <f>165000000*89.9</f>
        <v>14833500000</v>
      </c>
    </row>
    <row r="40" spans="33:35">
      <c r="AH40" s="250" t="s">
        <v>625</v>
      </c>
      <c r="AI40" s="250">
        <f>AI33</f>
        <v>1537272844.8</v>
      </c>
    </row>
    <row r="41" spans="33:35">
      <c r="AH41" s="250" t="s">
        <v>626</v>
      </c>
      <c r="AI41" s="250">
        <f>AI39+AI40</f>
        <v>16370772844.799999</v>
      </c>
    </row>
  </sheetData>
  <mergeCells count="6">
    <mergeCell ref="B24:I24"/>
    <mergeCell ref="A1:H1"/>
    <mergeCell ref="A2:H2"/>
    <mergeCell ref="A8:B8"/>
    <mergeCell ref="A9:H9"/>
    <mergeCell ref="A10:H10"/>
  </mergeCells>
  <hyperlinks>
    <hyperlink ref="M5" r:id="rId1"/>
    <hyperlink ref="N5" r:id="rId2"/>
    <hyperlink ref="O5" r:id="rId3"/>
    <hyperlink ref="P5" r:id="rId4"/>
  </hyperlinks>
  <pageMargins left="0.59055118110236227" right="0.31496062992125984" top="0.47244094488188981" bottom="0.47244094488188981" header="0.31496062992125984" footer="0.31496062992125984"/>
  <pageSetup paperSize="9"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K53"/>
  <sheetViews>
    <sheetView topLeftCell="A5" zoomScaleNormal="100" workbookViewId="0">
      <selection activeCell="A11" sqref="A11:C30"/>
    </sheetView>
  </sheetViews>
  <sheetFormatPr defaultRowHeight="15"/>
  <cols>
    <col min="1" max="1" width="5.140625" style="211" customWidth="1"/>
    <col min="2" max="2" width="26.140625" style="235" customWidth="1"/>
    <col min="3" max="3" width="57.28515625" style="236" customWidth="1"/>
    <col min="4" max="4" width="13.140625" style="211" customWidth="1"/>
    <col min="5" max="5" width="16.85546875" style="211" customWidth="1"/>
    <col min="6" max="6" width="8.5703125" style="211" bestFit="1" customWidth="1"/>
    <col min="7" max="7" width="6.5703125" style="211" customWidth="1"/>
    <col min="8" max="8" width="13.42578125" style="211" bestFit="1" customWidth="1"/>
    <col min="9" max="9" width="12" style="211" customWidth="1"/>
    <col min="10" max="252" width="8.7109375" style="211"/>
    <col min="253" max="253" width="9.85546875" style="211" bestFit="1" customWidth="1"/>
    <col min="254" max="254" width="8.28515625" style="211" bestFit="1" customWidth="1"/>
    <col min="255" max="255" width="18.5703125" style="211" customWidth="1"/>
    <col min="256" max="256" width="17.140625" style="211" customWidth="1"/>
    <col min="257" max="257" width="14.5703125" style="211" bestFit="1" customWidth="1"/>
    <col min="258" max="258" width="8.7109375" style="211"/>
    <col min="259" max="259" width="3.85546875" style="211" customWidth="1"/>
    <col min="260" max="260" width="14.42578125" style="211" bestFit="1" customWidth="1"/>
    <col min="261" max="261" width="7.140625" style="211" bestFit="1" customWidth="1"/>
    <col min="262" max="262" width="8.5703125" style="211" bestFit="1" customWidth="1"/>
    <col min="263" max="263" width="5" style="211" bestFit="1" customWidth="1"/>
    <col min="264" max="264" width="13.42578125" style="211" bestFit="1" customWidth="1"/>
    <col min="265" max="265" width="12" style="211" customWidth="1"/>
    <col min="266" max="508" width="8.7109375" style="211"/>
    <col min="509" max="509" width="9.85546875" style="211" bestFit="1" customWidth="1"/>
    <col min="510" max="510" width="8.28515625" style="211" bestFit="1" customWidth="1"/>
    <col min="511" max="511" width="18.5703125" style="211" customWidth="1"/>
    <col min="512" max="512" width="17.140625" style="211" customWidth="1"/>
    <col min="513" max="513" width="14.5703125" style="211" bestFit="1" customWidth="1"/>
    <col min="514" max="514" width="8.7109375" style="211"/>
    <col min="515" max="515" width="3.85546875" style="211" customWidth="1"/>
    <col min="516" max="516" width="14.42578125" style="211" bestFit="1" customWidth="1"/>
    <col min="517" max="517" width="7.140625" style="211" bestFit="1" customWidth="1"/>
    <col min="518" max="518" width="8.5703125" style="211" bestFit="1" customWidth="1"/>
    <col min="519" max="519" width="5" style="211" bestFit="1" customWidth="1"/>
    <col min="520" max="520" width="13.42578125" style="211" bestFit="1" customWidth="1"/>
    <col min="521" max="521" width="12" style="211" customWidth="1"/>
    <col min="522" max="764" width="8.7109375" style="211"/>
    <col min="765" max="765" width="9.85546875" style="211" bestFit="1" customWidth="1"/>
    <col min="766" max="766" width="8.28515625" style="211" bestFit="1" customWidth="1"/>
    <col min="767" max="767" width="18.5703125" style="211" customWidth="1"/>
    <col min="768" max="768" width="17.140625" style="211" customWidth="1"/>
    <col min="769" max="769" width="14.5703125" style="211" bestFit="1" customWidth="1"/>
    <col min="770" max="770" width="8.7109375" style="211"/>
    <col min="771" max="771" width="3.85546875" style="211" customWidth="1"/>
    <col min="772" max="772" width="14.42578125" style="211" bestFit="1" customWidth="1"/>
    <col min="773" max="773" width="7.140625" style="211" bestFit="1" customWidth="1"/>
    <col min="774" max="774" width="8.5703125" style="211" bestFit="1" customWidth="1"/>
    <col min="775" max="775" width="5" style="211" bestFit="1" customWidth="1"/>
    <col min="776" max="776" width="13.42578125" style="211" bestFit="1" customWidth="1"/>
    <col min="777" max="777" width="12" style="211" customWidth="1"/>
    <col min="778" max="1020" width="8.7109375" style="211"/>
    <col min="1021" max="1021" width="9.85546875" style="211" bestFit="1" customWidth="1"/>
    <col min="1022" max="1022" width="8.28515625" style="211" bestFit="1" customWidth="1"/>
    <col min="1023" max="1023" width="18.5703125" style="211" customWidth="1"/>
    <col min="1024" max="1024" width="17.140625" style="211" customWidth="1"/>
    <col min="1025" max="1025" width="14.5703125" style="211" bestFit="1" customWidth="1"/>
    <col min="1026" max="1026" width="8.7109375" style="211"/>
    <col min="1027" max="1027" width="3.85546875" style="211" customWidth="1"/>
    <col min="1028" max="1028" width="14.42578125" style="211" bestFit="1" customWidth="1"/>
    <col min="1029" max="1029" width="7.140625" style="211" bestFit="1" customWidth="1"/>
    <col min="1030" max="1030" width="8.5703125" style="211" bestFit="1" customWidth="1"/>
    <col min="1031" max="1031" width="5" style="211" bestFit="1" customWidth="1"/>
    <col min="1032" max="1032" width="13.42578125" style="211" bestFit="1" customWidth="1"/>
    <col min="1033" max="1033" width="12" style="211" customWidth="1"/>
    <col min="1034" max="1276" width="8.7109375" style="211"/>
    <col min="1277" max="1277" width="9.85546875" style="211" bestFit="1" customWidth="1"/>
    <col min="1278" max="1278" width="8.28515625" style="211" bestFit="1" customWidth="1"/>
    <col min="1279" max="1279" width="18.5703125" style="211" customWidth="1"/>
    <col min="1280" max="1280" width="17.140625" style="211" customWidth="1"/>
    <col min="1281" max="1281" width="14.5703125" style="211" bestFit="1" customWidth="1"/>
    <col min="1282" max="1282" width="8.7109375" style="211"/>
    <col min="1283" max="1283" width="3.85546875" style="211" customWidth="1"/>
    <col min="1284" max="1284" width="14.42578125" style="211" bestFit="1" customWidth="1"/>
    <col min="1285" max="1285" width="7.140625" style="211" bestFit="1" customWidth="1"/>
    <col min="1286" max="1286" width="8.5703125" style="211" bestFit="1" customWidth="1"/>
    <col min="1287" max="1287" width="5" style="211" bestFit="1" customWidth="1"/>
    <col min="1288" max="1288" width="13.42578125" style="211" bestFit="1" customWidth="1"/>
    <col min="1289" max="1289" width="12" style="211" customWidth="1"/>
    <col min="1290" max="1532" width="8.7109375" style="211"/>
    <col min="1533" max="1533" width="9.85546875" style="211" bestFit="1" customWidth="1"/>
    <col min="1534" max="1534" width="8.28515625" style="211" bestFit="1" customWidth="1"/>
    <col min="1535" max="1535" width="18.5703125" style="211" customWidth="1"/>
    <col min="1536" max="1536" width="17.140625" style="211" customWidth="1"/>
    <col min="1537" max="1537" width="14.5703125" style="211" bestFit="1" customWidth="1"/>
    <col min="1538" max="1538" width="8.7109375" style="211"/>
    <col min="1539" max="1539" width="3.85546875" style="211" customWidth="1"/>
    <col min="1540" max="1540" width="14.42578125" style="211" bestFit="1" customWidth="1"/>
    <col min="1541" max="1541" width="7.140625" style="211" bestFit="1" customWidth="1"/>
    <col min="1542" max="1542" width="8.5703125" style="211" bestFit="1" customWidth="1"/>
    <col min="1543" max="1543" width="5" style="211" bestFit="1" customWidth="1"/>
    <col min="1544" max="1544" width="13.42578125" style="211" bestFit="1" customWidth="1"/>
    <col min="1545" max="1545" width="12" style="211" customWidth="1"/>
    <col min="1546" max="1788" width="8.7109375" style="211"/>
    <col min="1789" max="1789" width="9.85546875" style="211" bestFit="1" customWidth="1"/>
    <col min="1790" max="1790" width="8.28515625" style="211" bestFit="1" customWidth="1"/>
    <col min="1791" max="1791" width="18.5703125" style="211" customWidth="1"/>
    <col min="1792" max="1792" width="17.140625" style="211" customWidth="1"/>
    <col min="1793" max="1793" width="14.5703125" style="211" bestFit="1" customWidth="1"/>
    <col min="1794" max="1794" width="8.7109375" style="211"/>
    <col min="1795" max="1795" width="3.85546875" style="211" customWidth="1"/>
    <col min="1796" max="1796" width="14.42578125" style="211" bestFit="1" customWidth="1"/>
    <col min="1797" max="1797" width="7.140625" style="211" bestFit="1" customWidth="1"/>
    <col min="1798" max="1798" width="8.5703125" style="211" bestFit="1" customWidth="1"/>
    <col min="1799" max="1799" width="5" style="211" bestFit="1" customWidth="1"/>
    <col min="1800" max="1800" width="13.42578125" style="211" bestFit="1" customWidth="1"/>
    <col min="1801" max="1801" width="12" style="211" customWidth="1"/>
    <col min="1802" max="2044" width="8.7109375" style="211"/>
    <col min="2045" max="2045" width="9.85546875" style="211" bestFit="1" customWidth="1"/>
    <col min="2046" max="2046" width="8.28515625" style="211" bestFit="1" customWidth="1"/>
    <col min="2047" max="2047" width="18.5703125" style="211" customWidth="1"/>
    <col min="2048" max="2048" width="17.140625" style="211" customWidth="1"/>
    <col min="2049" max="2049" width="14.5703125" style="211" bestFit="1" customWidth="1"/>
    <col min="2050" max="2050" width="8.7109375" style="211"/>
    <col min="2051" max="2051" width="3.85546875" style="211" customWidth="1"/>
    <col min="2052" max="2052" width="14.42578125" style="211" bestFit="1" customWidth="1"/>
    <col min="2053" max="2053" width="7.140625" style="211" bestFit="1" customWidth="1"/>
    <col min="2054" max="2054" width="8.5703125" style="211" bestFit="1" customWidth="1"/>
    <col min="2055" max="2055" width="5" style="211" bestFit="1" customWidth="1"/>
    <col min="2056" max="2056" width="13.42578125" style="211" bestFit="1" customWidth="1"/>
    <col min="2057" max="2057" width="12" style="211" customWidth="1"/>
    <col min="2058" max="2300" width="8.7109375" style="211"/>
    <col min="2301" max="2301" width="9.85546875" style="211" bestFit="1" customWidth="1"/>
    <col min="2302" max="2302" width="8.28515625" style="211" bestFit="1" customWidth="1"/>
    <col min="2303" max="2303" width="18.5703125" style="211" customWidth="1"/>
    <col min="2304" max="2304" width="17.140625" style="211" customWidth="1"/>
    <col min="2305" max="2305" width="14.5703125" style="211" bestFit="1" customWidth="1"/>
    <col min="2306" max="2306" width="8.7109375" style="211"/>
    <col min="2307" max="2307" width="3.85546875" style="211" customWidth="1"/>
    <col min="2308" max="2308" width="14.42578125" style="211" bestFit="1" customWidth="1"/>
    <col min="2309" max="2309" width="7.140625" style="211" bestFit="1" customWidth="1"/>
    <col min="2310" max="2310" width="8.5703125" style="211" bestFit="1" customWidth="1"/>
    <col min="2311" max="2311" width="5" style="211" bestFit="1" customWidth="1"/>
    <col min="2312" max="2312" width="13.42578125" style="211" bestFit="1" customWidth="1"/>
    <col min="2313" max="2313" width="12" style="211" customWidth="1"/>
    <col min="2314" max="2556" width="8.7109375" style="211"/>
    <col min="2557" max="2557" width="9.85546875" style="211" bestFit="1" customWidth="1"/>
    <col min="2558" max="2558" width="8.28515625" style="211" bestFit="1" customWidth="1"/>
    <col min="2559" max="2559" width="18.5703125" style="211" customWidth="1"/>
    <col min="2560" max="2560" width="17.140625" style="211" customWidth="1"/>
    <col min="2561" max="2561" width="14.5703125" style="211" bestFit="1" customWidth="1"/>
    <col min="2562" max="2562" width="8.7109375" style="211"/>
    <col min="2563" max="2563" width="3.85546875" style="211" customWidth="1"/>
    <col min="2564" max="2564" width="14.42578125" style="211" bestFit="1" customWidth="1"/>
    <col min="2565" max="2565" width="7.140625" style="211" bestFit="1" customWidth="1"/>
    <col min="2566" max="2566" width="8.5703125" style="211" bestFit="1" customWidth="1"/>
    <col min="2567" max="2567" width="5" style="211" bestFit="1" customWidth="1"/>
    <col min="2568" max="2568" width="13.42578125" style="211" bestFit="1" customWidth="1"/>
    <col min="2569" max="2569" width="12" style="211" customWidth="1"/>
    <col min="2570" max="2812" width="8.7109375" style="211"/>
    <col min="2813" max="2813" width="9.85546875" style="211" bestFit="1" customWidth="1"/>
    <col min="2814" max="2814" width="8.28515625" style="211" bestFit="1" customWidth="1"/>
    <col min="2815" max="2815" width="18.5703125" style="211" customWidth="1"/>
    <col min="2816" max="2816" width="17.140625" style="211" customWidth="1"/>
    <col min="2817" max="2817" width="14.5703125" style="211" bestFit="1" customWidth="1"/>
    <col min="2818" max="2818" width="8.7109375" style="211"/>
    <col min="2819" max="2819" width="3.85546875" style="211" customWidth="1"/>
    <col min="2820" max="2820" width="14.42578125" style="211" bestFit="1" customWidth="1"/>
    <col min="2821" max="2821" width="7.140625" style="211" bestFit="1" customWidth="1"/>
    <col min="2822" max="2822" width="8.5703125" style="211" bestFit="1" customWidth="1"/>
    <col min="2823" max="2823" width="5" style="211" bestFit="1" customWidth="1"/>
    <col min="2824" max="2824" width="13.42578125" style="211" bestFit="1" customWidth="1"/>
    <col min="2825" max="2825" width="12" style="211" customWidth="1"/>
    <col min="2826" max="3068" width="8.7109375" style="211"/>
    <col min="3069" max="3069" width="9.85546875" style="211" bestFit="1" customWidth="1"/>
    <col min="3070" max="3070" width="8.28515625" style="211" bestFit="1" customWidth="1"/>
    <col min="3071" max="3071" width="18.5703125" style="211" customWidth="1"/>
    <col min="3072" max="3072" width="17.140625" style="211" customWidth="1"/>
    <col min="3073" max="3073" width="14.5703125" style="211" bestFit="1" customWidth="1"/>
    <col min="3074" max="3074" width="8.7109375" style="211"/>
    <col min="3075" max="3075" width="3.85546875" style="211" customWidth="1"/>
    <col min="3076" max="3076" width="14.42578125" style="211" bestFit="1" customWidth="1"/>
    <col min="3077" max="3077" width="7.140625" style="211" bestFit="1" customWidth="1"/>
    <col min="3078" max="3078" width="8.5703125" style="211" bestFit="1" customWidth="1"/>
    <col min="3079" max="3079" width="5" style="211" bestFit="1" customWidth="1"/>
    <col min="3080" max="3080" width="13.42578125" style="211" bestFit="1" customWidth="1"/>
    <col min="3081" max="3081" width="12" style="211" customWidth="1"/>
    <col min="3082" max="3324" width="8.7109375" style="211"/>
    <col min="3325" max="3325" width="9.85546875" style="211" bestFit="1" customWidth="1"/>
    <col min="3326" max="3326" width="8.28515625" style="211" bestFit="1" customWidth="1"/>
    <col min="3327" max="3327" width="18.5703125" style="211" customWidth="1"/>
    <col min="3328" max="3328" width="17.140625" style="211" customWidth="1"/>
    <col min="3329" max="3329" width="14.5703125" style="211" bestFit="1" customWidth="1"/>
    <col min="3330" max="3330" width="8.7109375" style="211"/>
    <col min="3331" max="3331" width="3.85546875" style="211" customWidth="1"/>
    <col min="3332" max="3332" width="14.42578125" style="211" bestFit="1" customWidth="1"/>
    <col min="3333" max="3333" width="7.140625" style="211" bestFit="1" customWidth="1"/>
    <col min="3334" max="3334" width="8.5703125" style="211" bestFit="1" customWidth="1"/>
    <col min="3335" max="3335" width="5" style="211" bestFit="1" customWidth="1"/>
    <col min="3336" max="3336" width="13.42578125" style="211" bestFit="1" customWidth="1"/>
    <col min="3337" max="3337" width="12" style="211" customWidth="1"/>
    <col min="3338" max="3580" width="8.7109375" style="211"/>
    <col min="3581" max="3581" width="9.85546875" style="211" bestFit="1" customWidth="1"/>
    <col min="3582" max="3582" width="8.28515625" style="211" bestFit="1" customWidth="1"/>
    <col min="3583" max="3583" width="18.5703125" style="211" customWidth="1"/>
    <col min="3584" max="3584" width="17.140625" style="211" customWidth="1"/>
    <col min="3585" max="3585" width="14.5703125" style="211" bestFit="1" customWidth="1"/>
    <col min="3586" max="3586" width="8.7109375" style="211"/>
    <col min="3587" max="3587" width="3.85546875" style="211" customWidth="1"/>
    <col min="3588" max="3588" width="14.42578125" style="211" bestFit="1" customWidth="1"/>
    <col min="3589" max="3589" width="7.140625" style="211" bestFit="1" customWidth="1"/>
    <col min="3590" max="3590" width="8.5703125" style="211" bestFit="1" customWidth="1"/>
    <col min="3591" max="3591" width="5" style="211" bestFit="1" customWidth="1"/>
    <col min="3592" max="3592" width="13.42578125" style="211" bestFit="1" customWidth="1"/>
    <col min="3593" max="3593" width="12" style="211" customWidth="1"/>
    <col min="3594" max="3836" width="8.7109375" style="211"/>
    <col min="3837" max="3837" width="9.85546875" style="211" bestFit="1" customWidth="1"/>
    <col min="3838" max="3838" width="8.28515625" style="211" bestFit="1" customWidth="1"/>
    <col min="3839" max="3839" width="18.5703125" style="211" customWidth="1"/>
    <col min="3840" max="3840" width="17.140625" style="211" customWidth="1"/>
    <col min="3841" max="3841" width="14.5703125" style="211" bestFit="1" customWidth="1"/>
    <col min="3842" max="3842" width="8.7109375" style="211"/>
    <col min="3843" max="3843" width="3.85546875" style="211" customWidth="1"/>
    <col min="3844" max="3844" width="14.42578125" style="211" bestFit="1" customWidth="1"/>
    <col min="3845" max="3845" width="7.140625" style="211" bestFit="1" customWidth="1"/>
    <col min="3846" max="3846" width="8.5703125" style="211" bestFit="1" customWidth="1"/>
    <col min="3847" max="3847" width="5" style="211" bestFit="1" customWidth="1"/>
    <col min="3848" max="3848" width="13.42578125" style="211" bestFit="1" customWidth="1"/>
    <col min="3849" max="3849" width="12" style="211" customWidth="1"/>
    <col min="3850" max="4092" width="8.7109375" style="211"/>
    <col min="4093" max="4093" width="9.85546875" style="211" bestFit="1" customWidth="1"/>
    <col min="4094" max="4094" width="8.28515625" style="211" bestFit="1" customWidth="1"/>
    <col min="4095" max="4095" width="18.5703125" style="211" customWidth="1"/>
    <col min="4096" max="4096" width="17.140625" style="211" customWidth="1"/>
    <col min="4097" max="4097" width="14.5703125" style="211" bestFit="1" customWidth="1"/>
    <col min="4098" max="4098" width="8.7109375" style="211"/>
    <col min="4099" max="4099" width="3.85546875" style="211" customWidth="1"/>
    <col min="4100" max="4100" width="14.42578125" style="211" bestFit="1" customWidth="1"/>
    <col min="4101" max="4101" width="7.140625" style="211" bestFit="1" customWidth="1"/>
    <col min="4102" max="4102" width="8.5703125" style="211" bestFit="1" customWidth="1"/>
    <col min="4103" max="4103" width="5" style="211" bestFit="1" customWidth="1"/>
    <col min="4104" max="4104" width="13.42578125" style="211" bestFit="1" customWidth="1"/>
    <col min="4105" max="4105" width="12" style="211" customWidth="1"/>
    <col min="4106" max="4348" width="8.7109375" style="211"/>
    <col min="4349" max="4349" width="9.85546875" style="211" bestFit="1" customWidth="1"/>
    <col min="4350" max="4350" width="8.28515625" style="211" bestFit="1" customWidth="1"/>
    <col min="4351" max="4351" width="18.5703125" style="211" customWidth="1"/>
    <col min="4352" max="4352" width="17.140625" style="211" customWidth="1"/>
    <col min="4353" max="4353" width="14.5703125" style="211" bestFit="1" customWidth="1"/>
    <col min="4354" max="4354" width="8.7109375" style="211"/>
    <col min="4355" max="4355" width="3.85546875" style="211" customWidth="1"/>
    <col min="4356" max="4356" width="14.42578125" style="211" bestFit="1" customWidth="1"/>
    <col min="4357" max="4357" width="7.140625" style="211" bestFit="1" customWidth="1"/>
    <col min="4358" max="4358" width="8.5703125" style="211" bestFit="1" customWidth="1"/>
    <col min="4359" max="4359" width="5" style="211" bestFit="1" customWidth="1"/>
    <col min="4360" max="4360" width="13.42578125" style="211" bestFit="1" customWidth="1"/>
    <col min="4361" max="4361" width="12" style="211" customWidth="1"/>
    <col min="4362" max="4604" width="8.7109375" style="211"/>
    <col min="4605" max="4605" width="9.85546875" style="211" bestFit="1" customWidth="1"/>
    <col min="4606" max="4606" width="8.28515625" style="211" bestFit="1" customWidth="1"/>
    <col min="4607" max="4607" width="18.5703125" style="211" customWidth="1"/>
    <col min="4608" max="4608" width="17.140625" style="211" customWidth="1"/>
    <col min="4609" max="4609" width="14.5703125" style="211" bestFit="1" customWidth="1"/>
    <col min="4610" max="4610" width="8.7109375" style="211"/>
    <col min="4611" max="4611" width="3.85546875" style="211" customWidth="1"/>
    <col min="4612" max="4612" width="14.42578125" style="211" bestFit="1" customWidth="1"/>
    <col min="4613" max="4613" width="7.140625" style="211" bestFit="1" customWidth="1"/>
    <col min="4614" max="4614" width="8.5703125" style="211" bestFit="1" customWidth="1"/>
    <col min="4615" max="4615" width="5" style="211" bestFit="1" customWidth="1"/>
    <col min="4616" max="4616" width="13.42578125" style="211" bestFit="1" customWidth="1"/>
    <col min="4617" max="4617" width="12" style="211" customWidth="1"/>
    <col min="4618" max="4860" width="8.7109375" style="211"/>
    <col min="4861" max="4861" width="9.85546875" style="211" bestFit="1" customWidth="1"/>
    <col min="4862" max="4862" width="8.28515625" style="211" bestFit="1" customWidth="1"/>
    <col min="4863" max="4863" width="18.5703125" style="211" customWidth="1"/>
    <col min="4864" max="4864" width="17.140625" style="211" customWidth="1"/>
    <col min="4865" max="4865" width="14.5703125" style="211" bestFit="1" customWidth="1"/>
    <col min="4866" max="4866" width="8.7109375" style="211"/>
    <col min="4867" max="4867" width="3.85546875" style="211" customWidth="1"/>
    <col min="4868" max="4868" width="14.42578125" style="211" bestFit="1" customWidth="1"/>
    <col min="4869" max="4869" width="7.140625" style="211" bestFit="1" customWidth="1"/>
    <col min="4870" max="4870" width="8.5703125" style="211" bestFit="1" customWidth="1"/>
    <col min="4871" max="4871" width="5" style="211" bestFit="1" customWidth="1"/>
    <col min="4872" max="4872" width="13.42578125" style="211" bestFit="1" customWidth="1"/>
    <col min="4873" max="4873" width="12" style="211" customWidth="1"/>
    <col min="4874" max="5116" width="8.7109375" style="211"/>
    <col min="5117" max="5117" width="9.85546875" style="211" bestFit="1" customWidth="1"/>
    <col min="5118" max="5118" width="8.28515625" style="211" bestFit="1" customWidth="1"/>
    <col min="5119" max="5119" width="18.5703125" style="211" customWidth="1"/>
    <col min="5120" max="5120" width="17.140625" style="211" customWidth="1"/>
    <col min="5121" max="5121" width="14.5703125" style="211" bestFit="1" customWidth="1"/>
    <col min="5122" max="5122" width="8.7109375" style="211"/>
    <col min="5123" max="5123" width="3.85546875" style="211" customWidth="1"/>
    <col min="5124" max="5124" width="14.42578125" style="211" bestFit="1" customWidth="1"/>
    <col min="5125" max="5125" width="7.140625" style="211" bestFit="1" customWidth="1"/>
    <col min="5126" max="5126" width="8.5703125" style="211" bestFit="1" customWidth="1"/>
    <col min="5127" max="5127" width="5" style="211" bestFit="1" customWidth="1"/>
    <col min="5128" max="5128" width="13.42578125" style="211" bestFit="1" customWidth="1"/>
    <col min="5129" max="5129" width="12" style="211" customWidth="1"/>
    <col min="5130" max="5372" width="8.7109375" style="211"/>
    <col min="5373" max="5373" width="9.85546875" style="211" bestFit="1" customWidth="1"/>
    <col min="5374" max="5374" width="8.28515625" style="211" bestFit="1" customWidth="1"/>
    <col min="5375" max="5375" width="18.5703125" style="211" customWidth="1"/>
    <col min="5376" max="5376" width="17.140625" style="211" customWidth="1"/>
    <col min="5377" max="5377" width="14.5703125" style="211" bestFit="1" customWidth="1"/>
    <col min="5378" max="5378" width="8.7109375" style="211"/>
    <col min="5379" max="5379" width="3.85546875" style="211" customWidth="1"/>
    <col min="5380" max="5380" width="14.42578125" style="211" bestFit="1" customWidth="1"/>
    <col min="5381" max="5381" width="7.140625" style="211" bestFit="1" customWidth="1"/>
    <col min="5382" max="5382" width="8.5703125" style="211" bestFit="1" customWidth="1"/>
    <col min="5383" max="5383" width="5" style="211" bestFit="1" customWidth="1"/>
    <col min="5384" max="5384" width="13.42578125" style="211" bestFit="1" customWidth="1"/>
    <col min="5385" max="5385" width="12" style="211" customWidth="1"/>
    <col min="5386" max="5628" width="8.7109375" style="211"/>
    <col min="5629" max="5629" width="9.85546875" style="211" bestFit="1" customWidth="1"/>
    <col min="5630" max="5630" width="8.28515625" style="211" bestFit="1" customWidth="1"/>
    <col min="5631" max="5631" width="18.5703125" style="211" customWidth="1"/>
    <col min="5632" max="5632" width="17.140625" style="211" customWidth="1"/>
    <col min="5633" max="5633" width="14.5703125" style="211" bestFit="1" customWidth="1"/>
    <col min="5634" max="5634" width="8.7109375" style="211"/>
    <col min="5635" max="5635" width="3.85546875" style="211" customWidth="1"/>
    <col min="5636" max="5636" width="14.42578125" style="211" bestFit="1" customWidth="1"/>
    <col min="5637" max="5637" width="7.140625" style="211" bestFit="1" customWidth="1"/>
    <col min="5638" max="5638" width="8.5703125" style="211" bestFit="1" customWidth="1"/>
    <col min="5639" max="5639" width="5" style="211" bestFit="1" customWidth="1"/>
    <col min="5640" max="5640" width="13.42578125" style="211" bestFit="1" customWidth="1"/>
    <col min="5641" max="5641" width="12" style="211" customWidth="1"/>
    <col min="5642" max="5884" width="8.7109375" style="211"/>
    <col min="5885" max="5885" width="9.85546875" style="211" bestFit="1" customWidth="1"/>
    <col min="5886" max="5886" width="8.28515625" style="211" bestFit="1" customWidth="1"/>
    <col min="5887" max="5887" width="18.5703125" style="211" customWidth="1"/>
    <col min="5888" max="5888" width="17.140625" style="211" customWidth="1"/>
    <col min="5889" max="5889" width="14.5703125" style="211" bestFit="1" customWidth="1"/>
    <col min="5890" max="5890" width="8.7109375" style="211"/>
    <col min="5891" max="5891" width="3.85546875" style="211" customWidth="1"/>
    <col min="5892" max="5892" width="14.42578125" style="211" bestFit="1" customWidth="1"/>
    <col min="5893" max="5893" width="7.140625" style="211" bestFit="1" customWidth="1"/>
    <col min="5894" max="5894" width="8.5703125" style="211" bestFit="1" customWidth="1"/>
    <col min="5895" max="5895" width="5" style="211" bestFit="1" customWidth="1"/>
    <col min="5896" max="5896" width="13.42578125" style="211" bestFit="1" customWidth="1"/>
    <col min="5897" max="5897" width="12" style="211" customWidth="1"/>
    <col min="5898" max="6140" width="8.7109375" style="211"/>
    <col min="6141" max="6141" width="9.85546875" style="211" bestFit="1" customWidth="1"/>
    <col min="6142" max="6142" width="8.28515625" style="211" bestFit="1" customWidth="1"/>
    <col min="6143" max="6143" width="18.5703125" style="211" customWidth="1"/>
    <col min="6144" max="6144" width="17.140625" style="211" customWidth="1"/>
    <col min="6145" max="6145" width="14.5703125" style="211" bestFit="1" customWidth="1"/>
    <col min="6146" max="6146" width="8.7109375" style="211"/>
    <col min="6147" max="6147" width="3.85546875" style="211" customWidth="1"/>
    <col min="6148" max="6148" width="14.42578125" style="211" bestFit="1" customWidth="1"/>
    <col min="6149" max="6149" width="7.140625" style="211" bestFit="1" customWidth="1"/>
    <col min="6150" max="6150" width="8.5703125" style="211" bestFit="1" customWidth="1"/>
    <col min="6151" max="6151" width="5" style="211" bestFit="1" customWidth="1"/>
    <col min="6152" max="6152" width="13.42578125" style="211" bestFit="1" customWidth="1"/>
    <col min="6153" max="6153" width="12" style="211" customWidth="1"/>
    <col min="6154" max="6396" width="8.7109375" style="211"/>
    <col min="6397" max="6397" width="9.85546875" style="211" bestFit="1" customWidth="1"/>
    <col min="6398" max="6398" width="8.28515625" style="211" bestFit="1" customWidth="1"/>
    <col min="6399" max="6399" width="18.5703125" style="211" customWidth="1"/>
    <col min="6400" max="6400" width="17.140625" style="211" customWidth="1"/>
    <col min="6401" max="6401" width="14.5703125" style="211" bestFit="1" customWidth="1"/>
    <col min="6402" max="6402" width="8.7109375" style="211"/>
    <col min="6403" max="6403" width="3.85546875" style="211" customWidth="1"/>
    <col min="6404" max="6404" width="14.42578125" style="211" bestFit="1" customWidth="1"/>
    <col min="6405" max="6405" width="7.140625" style="211" bestFit="1" customWidth="1"/>
    <col min="6406" max="6406" width="8.5703125" style="211" bestFit="1" customWidth="1"/>
    <col min="6407" max="6407" width="5" style="211" bestFit="1" customWidth="1"/>
    <col min="6408" max="6408" width="13.42578125" style="211" bestFit="1" customWidth="1"/>
    <col min="6409" max="6409" width="12" style="211" customWidth="1"/>
    <col min="6410" max="6652" width="8.7109375" style="211"/>
    <col min="6653" max="6653" width="9.85546875" style="211" bestFit="1" customWidth="1"/>
    <col min="6654" max="6654" width="8.28515625" style="211" bestFit="1" customWidth="1"/>
    <col min="6655" max="6655" width="18.5703125" style="211" customWidth="1"/>
    <col min="6656" max="6656" width="17.140625" style="211" customWidth="1"/>
    <col min="6657" max="6657" width="14.5703125" style="211" bestFit="1" customWidth="1"/>
    <col min="6658" max="6658" width="8.7109375" style="211"/>
    <col min="6659" max="6659" width="3.85546875" style="211" customWidth="1"/>
    <col min="6660" max="6660" width="14.42578125" style="211" bestFit="1" customWidth="1"/>
    <col min="6661" max="6661" width="7.140625" style="211" bestFit="1" customWidth="1"/>
    <col min="6662" max="6662" width="8.5703125" style="211" bestFit="1" customWidth="1"/>
    <col min="6663" max="6663" width="5" style="211" bestFit="1" customWidth="1"/>
    <col min="6664" max="6664" width="13.42578125" style="211" bestFit="1" customWidth="1"/>
    <col min="6665" max="6665" width="12" style="211" customWidth="1"/>
    <col min="6666" max="6908" width="8.7109375" style="211"/>
    <col min="6909" max="6909" width="9.85546875" style="211" bestFit="1" customWidth="1"/>
    <col min="6910" max="6910" width="8.28515625" style="211" bestFit="1" customWidth="1"/>
    <col min="6911" max="6911" width="18.5703125" style="211" customWidth="1"/>
    <col min="6912" max="6912" width="17.140625" style="211" customWidth="1"/>
    <col min="6913" max="6913" width="14.5703125" style="211" bestFit="1" customWidth="1"/>
    <col min="6914" max="6914" width="8.7109375" style="211"/>
    <col min="6915" max="6915" width="3.85546875" style="211" customWidth="1"/>
    <col min="6916" max="6916" width="14.42578125" style="211" bestFit="1" customWidth="1"/>
    <col min="6917" max="6917" width="7.140625" style="211" bestFit="1" customWidth="1"/>
    <col min="6918" max="6918" width="8.5703125" style="211" bestFit="1" customWidth="1"/>
    <col min="6919" max="6919" width="5" style="211" bestFit="1" customWidth="1"/>
    <col min="6920" max="6920" width="13.42578125" style="211" bestFit="1" customWidth="1"/>
    <col min="6921" max="6921" width="12" style="211" customWidth="1"/>
    <col min="6922" max="7164" width="8.7109375" style="211"/>
    <col min="7165" max="7165" width="9.85546875" style="211" bestFit="1" customWidth="1"/>
    <col min="7166" max="7166" width="8.28515625" style="211" bestFit="1" customWidth="1"/>
    <col min="7167" max="7167" width="18.5703125" style="211" customWidth="1"/>
    <col min="7168" max="7168" width="17.140625" style="211" customWidth="1"/>
    <col min="7169" max="7169" width="14.5703125" style="211" bestFit="1" customWidth="1"/>
    <col min="7170" max="7170" width="8.7109375" style="211"/>
    <col min="7171" max="7171" width="3.85546875" style="211" customWidth="1"/>
    <col min="7172" max="7172" width="14.42578125" style="211" bestFit="1" customWidth="1"/>
    <col min="7173" max="7173" width="7.140625" style="211" bestFit="1" customWidth="1"/>
    <col min="7174" max="7174" width="8.5703125" style="211" bestFit="1" customWidth="1"/>
    <col min="7175" max="7175" width="5" style="211" bestFit="1" customWidth="1"/>
    <col min="7176" max="7176" width="13.42578125" style="211" bestFit="1" customWidth="1"/>
    <col min="7177" max="7177" width="12" style="211" customWidth="1"/>
    <col min="7178" max="7420" width="8.7109375" style="211"/>
    <col min="7421" max="7421" width="9.85546875" style="211" bestFit="1" customWidth="1"/>
    <col min="7422" max="7422" width="8.28515625" style="211" bestFit="1" customWidth="1"/>
    <col min="7423" max="7423" width="18.5703125" style="211" customWidth="1"/>
    <col min="7424" max="7424" width="17.140625" style="211" customWidth="1"/>
    <col min="7425" max="7425" width="14.5703125" style="211" bestFit="1" customWidth="1"/>
    <col min="7426" max="7426" width="8.7109375" style="211"/>
    <col min="7427" max="7427" width="3.85546875" style="211" customWidth="1"/>
    <col min="7428" max="7428" width="14.42578125" style="211" bestFit="1" customWidth="1"/>
    <col min="7429" max="7429" width="7.140625" style="211" bestFit="1" customWidth="1"/>
    <col min="7430" max="7430" width="8.5703125" style="211" bestFit="1" customWidth="1"/>
    <col min="7431" max="7431" width="5" style="211" bestFit="1" customWidth="1"/>
    <col min="7432" max="7432" width="13.42578125" style="211" bestFit="1" customWidth="1"/>
    <col min="7433" max="7433" width="12" style="211" customWidth="1"/>
    <col min="7434" max="7676" width="8.7109375" style="211"/>
    <col min="7677" max="7677" width="9.85546875" style="211" bestFit="1" customWidth="1"/>
    <col min="7678" max="7678" width="8.28515625" style="211" bestFit="1" customWidth="1"/>
    <col min="7679" max="7679" width="18.5703125" style="211" customWidth="1"/>
    <col min="7680" max="7680" width="17.140625" style="211" customWidth="1"/>
    <col min="7681" max="7681" width="14.5703125" style="211" bestFit="1" customWidth="1"/>
    <col min="7682" max="7682" width="8.7109375" style="211"/>
    <col min="7683" max="7683" width="3.85546875" style="211" customWidth="1"/>
    <col min="7684" max="7684" width="14.42578125" style="211" bestFit="1" customWidth="1"/>
    <col min="7685" max="7685" width="7.140625" style="211" bestFit="1" customWidth="1"/>
    <col min="7686" max="7686" width="8.5703125" style="211" bestFit="1" customWidth="1"/>
    <col min="7687" max="7687" width="5" style="211" bestFit="1" customWidth="1"/>
    <col min="7688" max="7688" width="13.42578125" style="211" bestFit="1" customWidth="1"/>
    <col min="7689" max="7689" width="12" style="211" customWidth="1"/>
    <col min="7690" max="7932" width="8.7109375" style="211"/>
    <col min="7933" max="7933" width="9.85546875" style="211" bestFit="1" customWidth="1"/>
    <col min="7934" max="7934" width="8.28515625" style="211" bestFit="1" customWidth="1"/>
    <col min="7935" max="7935" width="18.5703125" style="211" customWidth="1"/>
    <col min="7936" max="7936" width="17.140625" style="211" customWidth="1"/>
    <col min="7937" max="7937" width="14.5703125" style="211" bestFit="1" customWidth="1"/>
    <col min="7938" max="7938" width="8.7109375" style="211"/>
    <col min="7939" max="7939" width="3.85546875" style="211" customWidth="1"/>
    <col min="7940" max="7940" width="14.42578125" style="211" bestFit="1" customWidth="1"/>
    <col min="7941" max="7941" width="7.140625" style="211" bestFit="1" customWidth="1"/>
    <col min="7942" max="7942" width="8.5703125" style="211" bestFit="1" customWidth="1"/>
    <col min="7943" max="7943" width="5" style="211" bestFit="1" customWidth="1"/>
    <col min="7944" max="7944" width="13.42578125" style="211" bestFit="1" customWidth="1"/>
    <col min="7945" max="7945" width="12" style="211" customWidth="1"/>
    <col min="7946" max="8188" width="8.7109375" style="211"/>
    <col min="8189" max="8189" width="9.85546875" style="211" bestFit="1" customWidth="1"/>
    <col min="8190" max="8190" width="8.28515625" style="211" bestFit="1" customWidth="1"/>
    <col min="8191" max="8191" width="18.5703125" style="211" customWidth="1"/>
    <col min="8192" max="8192" width="17.140625" style="211" customWidth="1"/>
    <col min="8193" max="8193" width="14.5703125" style="211" bestFit="1" customWidth="1"/>
    <col min="8194" max="8194" width="8.7109375" style="211"/>
    <col min="8195" max="8195" width="3.85546875" style="211" customWidth="1"/>
    <col min="8196" max="8196" width="14.42578125" style="211" bestFit="1" customWidth="1"/>
    <col min="8197" max="8197" width="7.140625" style="211" bestFit="1" customWidth="1"/>
    <col min="8198" max="8198" width="8.5703125" style="211" bestFit="1" customWidth="1"/>
    <col min="8199" max="8199" width="5" style="211" bestFit="1" customWidth="1"/>
    <col min="8200" max="8200" width="13.42578125" style="211" bestFit="1" customWidth="1"/>
    <col min="8201" max="8201" width="12" style="211" customWidth="1"/>
    <col min="8202" max="8444" width="8.7109375" style="211"/>
    <col min="8445" max="8445" width="9.85546875" style="211" bestFit="1" customWidth="1"/>
    <col min="8446" max="8446" width="8.28515625" style="211" bestFit="1" customWidth="1"/>
    <col min="8447" max="8447" width="18.5703125" style="211" customWidth="1"/>
    <col min="8448" max="8448" width="17.140625" style="211" customWidth="1"/>
    <col min="8449" max="8449" width="14.5703125" style="211" bestFit="1" customWidth="1"/>
    <col min="8450" max="8450" width="8.7109375" style="211"/>
    <col min="8451" max="8451" width="3.85546875" style="211" customWidth="1"/>
    <col min="8452" max="8452" width="14.42578125" style="211" bestFit="1" customWidth="1"/>
    <col min="8453" max="8453" width="7.140625" style="211" bestFit="1" customWidth="1"/>
    <col min="8454" max="8454" width="8.5703125" style="211" bestFit="1" customWidth="1"/>
    <col min="8455" max="8455" width="5" style="211" bestFit="1" customWidth="1"/>
    <col min="8456" max="8456" width="13.42578125" style="211" bestFit="1" customWidth="1"/>
    <col min="8457" max="8457" width="12" style="211" customWidth="1"/>
    <col min="8458" max="8700" width="8.7109375" style="211"/>
    <col min="8701" max="8701" width="9.85546875" style="211" bestFit="1" customWidth="1"/>
    <col min="8702" max="8702" width="8.28515625" style="211" bestFit="1" customWidth="1"/>
    <col min="8703" max="8703" width="18.5703125" style="211" customWidth="1"/>
    <col min="8704" max="8704" width="17.140625" style="211" customWidth="1"/>
    <col min="8705" max="8705" width="14.5703125" style="211" bestFit="1" customWidth="1"/>
    <col min="8706" max="8706" width="8.7109375" style="211"/>
    <col min="8707" max="8707" width="3.85546875" style="211" customWidth="1"/>
    <col min="8708" max="8708" width="14.42578125" style="211" bestFit="1" customWidth="1"/>
    <col min="8709" max="8709" width="7.140625" style="211" bestFit="1" customWidth="1"/>
    <col min="8710" max="8710" width="8.5703125" style="211" bestFit="1" customWidth="1"/>
    <col min="8711" max="8711" width="5" style="211" bestFit="1" customWidth="1"/>
    <col min="8712" max="8712" width="13.42578125" style="211" bestFit="1" customWidth="1"/>
    <col min="8713" max="8713" width="12" style="211" customWidth="1"/>
    <col min="8714" max="8956" width="8.7109375" style="211"/>
    <col min="8957" max="8957" width="9.85546875" style="211" bestFit="1" customWidth="1"/>
    <col min="8958" max="8958" width="8.28515625" style="211" bestFit="1" customWidth="1"/>
    <col min="8959" max="8959" width="18.5703125" style="211" customWidth="1"/>
    <col min="8960" max="8960" width="17.140625" style="211" customWidth="1"/>
    <col min="8961" max="8961" width="14.5703125" style="211" bestFit="1" customWidth="1"/>
    <col min="8962" max="8962" width="8.7109375" style="211"/>
    <col min="8963" max="8963" width="3.85546875" style="211" customWidth="1"/>
    <col min="8964" max="8964" width="14.42578125" style="211" bestFit="1" customWidth="1"/>
    <col min="8965" max="8965" width="7.140625" style="211" bestFit="1" customWidth="1"/>
    <col min="8966" max="8966" width="8.5703125" style="211" bestFit="1" customWidth="1"/>
    <col min="8967" max="8967" width="5" style="211" bestFit="1" customWidth="1"/>
    <col min="8968" max="8968" width="13.42578125" style="211" bestFit="1" customWidth="1"/>
    <col min="8969" max="8969" width="12" style="211" customWidth="1"/>
    <col min="8970" max="9212" width="8.7109375" style="211"/>
    <col min="9213" max="9213" width="9.85546875" style="211" bestFit="1" customWidth="1"/>
    <col min="9214" max="9214" width="8.28515625" style="211" bestFit="1" customWidth="1"/>
    <col min="9215" max="9215" width="18.5703125" style="211" customWidth="1"/>
    <col min="9216" max="9216" width="17.140625" style="211" customWidth="1"/>
    <col min="9217" max="9217" width="14.5703125" style="211" bestFit="1" customWidth="1"/>
    <col min="9218" max="9218" width="8.7109375" style="211"/>
    <col min="9219" max="9219" width="3.85546875" style="211" customWidth="1"/>
    <col min="9220" max="9220" width="14.42578125" style="211" bestFit="1" customWidth="1"/>
    <col min="9221" max="9221" width="7.140625" style="211" bestFit="1" customWidth="1"/>
    <col min="9222" max="9222" width="8.5703125" style="211" bestFit="1" customWidth="1"/>
    <col min="9223" max="9223" width="5" style="211" bestFit="1" customWidth="1"/>
    <col min="9224" max="9224" width="13.42578125" style="211" bestFit="1" customWidth="1"/>
    <col min="9225" max="9225" width="12" style="211" customWidth="1"/>
    <col min="9226" max="9468" width="8.7109375" style="211"/>
    <col min="9469" max="9469" width="9.85546875" style="211" bestFit="1" customWidth="1"/>
    <col min="9470" max="9470" width="8.28515625" style="211" bestFit="1" customWidth="1"/>
    <col min="9471" max="9471" width="18.5703125" style="211" customWidth="1"/>
    <col min="9472" max="9472" width="17.140625" style="211" customWidth="1"/>
    <col min="9473" max="9473" width="14.5703125" style="211" bestFit="1" customWidth="1"/>
    <col min="9474" max="9474" width="8.7109375" style="211"/>
    <col min="9475" max="9475" width="3.85546875" style="211" customWidth="1"/>
    <col min="9476" max="9476" width="14.42578125" style="211" bestFit="1" customWidth="1"/>
    <col min="9477" max="9477" width="7.140625" style="211" bestFit="1" customWidth="1"/>
    <col min="9478" max="9478" width="8.5703125" style="211" bestFit="1" customWidth="1"/>
    <col min="9479" max="9479" width="5" style="211" bestFit="1" customWidth="1"/>
    <col min="9480" max="9480" width="13.42578125" style="211" bestFit="1" customWidth="1"/>
    <col min="9481" max="9481" width="12" style="211" customWidth="1"/>
    <col min="9482" max="9724" width="8.7109375" style="211"/>
    <col min="9725" max="9725" width="9.85546875" style="211" bestFit="1" customWidth="1"/>
    <col min="9726" max="9726" width="8.28515625" style="211" bestFit="1" customWidth="1"/>
    <col min="9727" max="9727" width="18.5703125" style="211" customWidth="1"/>
    <col min="9728" max="9728" width="17.140625" style="211" customWidth="1"/>
    <col min="9729" max="9729" width="14.5703125" style="211" bestFit="1" customWidth="1"/>
    <col min="9730" max="9730" width="8.7109375" style="211"/>
    <col min="9731" max="9731" width="3.85546875" style="211" customWidth="1"/>
    <col min="9732" max="9732" width="14.42578125" style="211" bestFit="1" customWidth="1"/>
    <col min="9733" max="9733" width="7.140625" style="211" bestFit="1" customWidth="1"/>
    <col min="9734" max="9734" width="8.5703125" style="211" bestFit="1" customWidth="1"/>
    <col min="9735" max="9735" width="5" style="211" bestFit="1" customWidth="1"/>
    <col min="9736" max="9736" width="13.42578125" style="211" bestFit="1" customWidth="1"/>
    <col min="9737" max="9737" width="12" style="211" customWidth="1"/>
    <col min="9738" max="9980" width="8.7109375" style="211"/>
    <col min="9981" max="9981" width="9.85546875" style="211" bestFit="1" customWidth="1"/>
    <col min="9982" max="9982" width="8.28515625" style="211" bestFit="1" customWidth="1"/>
    <col min="9983" max="9983" width="18.5703125" style="211" customWidth="1"/>
    <col min="9984" max="9984" width="17.140625" style="211" customWidth="1"/>
    <col min="9985" max="9985" width="14.5703125" style="211" bestFit="1" customWidth="1"/>
    <col min="9986" max="9986" width="8.7109375" style="211"/>
    <col min="9987" max="9987" width="3.85546875" style="211" customWidth="1"/>
    <col min="9988" max="9988" width="14.42578125" style="211" bestFit="1" customWidth="1"/>
    <col min="9989" max="9989" width="7.140625" style="211" bestFit="1" customWidth="1"/>
    <col min="9990" max="9990" width="8.5703125" style="211" bestFit="1" customWidth="1"/>
    <col min="9991" max="9991" width="5" style="211" bestFit="1" customWidth="1"/>
    <col min="9992" max="9992" width="13.42578125" style="211" bestFit="1" customWidth="1"/>
    <col min="9993" max="9993" width="12" style="211" customWidth="1"/>
    <col min="9994" max="10236" width="8.7109375" style="211"/>
    <col min="10237" max="10237" width="9.85546875" style="211" bestFit="1" customWidth="1"/>
    <col min="10238" max="10238" width="8.28515625" style="211" bestFit="1" customWidth="1"/>
    <col min="10239" max="10239" width="18.5703125" style="211" customWidth="1"/>
    <col min="10240" max="10240" width="17.140625" style="211" customWidth="1"/>
    <col min="10241" max="10241" width="14.5703125" style="211" bestFit="1" customWidth="1"/>
    <col min="10242" max="10242" width="8.7109375" style="211"/>
    <col min="10243" max="10243" width="3.85546875" style="211" customWidth="1"/>
    <col min="10244" max="10244" width="14.42578125" style="211" bestFit="1" customWidth="1"/>
    <col min="10245" max="10245" width="7.140625" style="211" bestFit="1" customWidth="1"/>
    <col min="10246" max="10246" width="8.5703125" style="211" bestFit="1" customWidth="1"/>
    <col min="10247" max="10247" width="5" style="211" bestFit="1" customWidth="1"/>
    <col min="10248" max="10248" width="13.42578125" style="211" bestFit="1" customWidth="1"/>
    <col min="10249" max="10249" width="12" style="211" customWidth="1"/>
    <col min="10250" max="10492" width="8.7109375" style="211"/>
    <col min="10493" max="10493" width="9.85546875" style="211" bestFit="1" customWidth="1"/>
    <col min="10494" max="10494" width="8.28515625" style="211" bestFit="1" customWidth="1"/>
    <col min="10495" max="10495" width="18.5703125" style="211" customWidth="1"/>
    <col min="10496" max="10496" width="17.140625" style="211" customWidth="1"/>
    <col min="10497" max="10497" width="14.5703125" style="211" bestFit="1" customWidth="1"/>
    <col min="10498" max="10498" width="8.7109375" style="211"/>
    <col min="10499" max="10499" width="3.85546875" style="211" customWidth="1"/>
    <col min="10500" max="10500" width="14.42578125" style="211" bestFit="1" customWidth="1"/>
    <col min="10501" max="10501" width="7.140625" style="211" bestFit="1" customWidth="1"/>
    <col min="10502" max="10502" width="8.5703125" style="211" bestFit="1" customWidth="1"/>
    <col min="10503" max="10503" width="5" style="211" bestFit="1" customWidth="1"/>
    <col min="10504" max="10504" width="13.42578125" style="211" bestFit="1" customWidth="1"/>
    <col min="10505" max="10505" width="12" style="211" customWidth="1"/>
    <col min="10506" max="10748" width="8.7109375" style="211"/>
    <col min="10749" max="10749" width="9.85546875" style="211" bestFit="1" customWidth="1"/>
    <col min="10750" max="10750" width="8.28515625" style="211" bestFit="1" customWidth="1"/>
    <col min="10751" max="10751" width="18.5703125" style="211" customWidth="1"/>
    <col min="10752" max="10752" width="17.140625" style="211" customWidth="1"/>
    <col min="10753" max="10753" width="14.5703125" style="211" bestFit="1" customWidth="1"/>
    <col min="10754" max="10754" width="8.7109375" style="211"/>
    <col min="10755" max="10755" width="3.85546875" style="211" customWidth="1"/>
    <col min="10756" max="10756" width="14.42578125" style="211" bestFit="1" customWidth="1"/>
    <col min="10757" max="10757" width="7.140625" style="211" bestFit="1" customWidth="1"/>
    <col min="10758" max="10758" width="8.5703125" style="211" bestFit="1" customWidth="1"/>
    <col min="10759" max="10759" width="5" style="211" bestFit="1" customWidth="1"/>
    <col min="10760" max="10760" width="13.42578125" style="211" bestFit="1" customWidth="1"/>
    <col min="10761" max="10761" width="12" style="211" customWidth="1"/>
    <col min="10762" max="11004" width="8.7109375" style="211"/>
    <col min="11005" max="11005" width="9.85546875" style="211" bestFit="1" customWidth="1"/>
    <col min="11006" max="11006" width="8.28515625" style="211" bestFit="1" customWidth="1"/>
    <col min="11007" max="11007" width="18.5703125" style="211" customWidth="1"/>
    <col min="11008" max="11008" width="17.140625" style="211" customWidth="1"/>
    <col min="11009" max="11009" width="14.5703125" style="211" bestFit="1" customWidth="1"/>
    <col min="11010" max="11010" width="8.7109375" style="211"/>
    <col min="11011" max="11011" width="3.85546875" style="211" customWidth="1"/>
    <col min="11012" max="11012" width="14.42578125" style="211" bestFit="1" customWidth="1"/>
    <col min="11013" max="11013" width="7.140625" style="211" bestFit="1" customWidth="1"/>
    <col min="11014" max="11014" width="8.5703125" style="211" bestFit="1" customWidth="1"/>
    <col min="11015" max="11015" width="5" style="211" bestFit="1" customWidth="1"/>
    <col min="11016" max="11016" width="13.42578125" style="211" bestFit="1" customWidth="1"/>
    <col min="11017" max="11017" width="12" style="211" customWidth="1"/>
    <col min="11018" max="11260" width="8.7109375" style="211"/>
    <col min="11261" max="11261" width="9.85546875" style="211" bestFit="1" customWidth="1"/>
    <col min="11262" max="11262" width="8.28515625" style="211" bestFit="1" customWidth="1"/>
    <col min="11263" max="11263" width="18.5703125" style="211" customWidth="1"/>
    <col min="11264" max="11264" width="17.140625" style="211" customWidth="1"/>
    <col min="11265" max="11265" width="14.5703125" style="211" bestFit="1" customWidth="1"/>
    <col min="11266" max="11266" width="8.7109375" style="211"/>
    <col min="11267" max="11267" width="3.85546875" style="211" customWidth="1"/>
    <col min="11268" max="11268" width="14.42578125" style="211" bestFit="1" customWidth="1"/>
    <col min="11269" max="11269" width="7.140625" style="211" bestFit="1" customWidth="1"/>
    <col min="11270" max="11270" width="8.5703125" style="211" bestFit="1" customWidth="1"/>
    <col min="11271" max="11271" width="5" style="211" bestFit="1" customWidth="1"/>
    <col min="11272" max="11272" width="13.42578125" style="211" bestFit="1" customWidth="1"/>
    <col min="11273" max="11273" width="12" style="211" customWidth="1"/>
    <col min="11274" max="11516" width="8.7109375" style="211"/>
    <col min="11517" max="11517" width="9.85546875" style="211" bestFit="1" customWidth="1"/>
    <col min="11518" max="11518" width="8.28515625" style="211" bestFit="1" customWidth="1"/>
    <col min="11519" max="11519" width="18.5703125" style="211" customWidth="1"/>
    <col min="11520" max="11520" width="17.140625" style="211" customWidth="1"/>
    <col min="11521" max="11521" width="14.5703125" style="211" bestFit="1" customWidth="1"/>
    <col min="11522" max="11522" width="8.7109375" style="211"/>
    <col min="11523" max="11523" width="3.85546875" style="211" customWidth="1"/>
    <col min="11524" max="11524" width="14.42578125" style="211" bestFit="1" customWidth="1"/>
    <col min="11525" max="11525" width="7.140625" style="211" bestFit="1" customWidth="1"/>
    <col min="11526" max="11526" width="8.5703125" style="211" bestFit="1" customWidth="1"/>
    <col min="11527" max="11527" width="5" style="211" bestFit="1" customWidth="1"/>
    <col min="11528" max="11528" width="13.42578125" style="211" bestFit="1" customWidth="1"/>
    <col min="11529" max="11529" width="12" style="211" customWidth="1"/>
    <col min="11530" max="11772" width="8.7109375" style="211"/>
    <col min="11773" max="11773" width="9.85546875" style="211" bestFit="1" customWidth="1"/>
    <col min="11774" max="11774" width="8.28515625" style="211" bestFit="1" customWidth="1"/>
    <col min="11775" max="11775" width="18.5703125" style="211" customWidth="1"/>
    <col min="11776" max="11776" width="17.140625" style="211" customWidth="1"/>
    <col min="11777" max="11777" width="14.5703125" style="211" bestFit="1" customWidth="1"/>
    <col min="11778" max="11778" width="8.7109375" style="211"/>
    <col min="11779" max="11779" width="3.85546875" style="211" customWidth="1"/>
    <col min="11780" max="11780" width="14.42578125" style="211" bestFit="1" customWidth="1"/>
    <col min="11781" max="11781" width="7.140625" style="211" bestFit="1" customWidth="1"/>
    <col min="11782" max="11782" width="8.5703125" style="211" bestFit="1" customWidth="1"/>
    <col min="11783" max="11783" width="5" style="211" bestFit="1" customWidth="1"/>
    <col min="11784" max="11784" width="13.42578125" style="211" bestFit="1" customWidth="1"/>
    <col min="11785" max="11785" width="12" style="211" customWidth="1"/>
    <col min="11786" max="12028" width="8.7109375" style="211"/>
    <col min="12029" max="12029" width="9.85546875" style="211" bestFit="1" customWidth="1"/>
    <col min="12030" max="12030" width="8.28515625" style="211" bestFit="1" customWidth="1"/>
    <col min="12031" max="12031" width="18.5703125" style="211" customWidth="1"/>
    <col min="12032" max="12032" width="17.140625" style="211" customWidth="1"/>
    <col min="12033" max="12033" width="14.5703125" style="211" bestFit="1" customWidth="1"/>
    <col min="12034" max="12034" width="8.7109375" style="211"/>
    <col min="12035" max="12035" width="3.85546875" style="211" customWidth="1"/>
    <col min="12036" max="12036" width="14.42578125" style="211" bestFit="1" customWidth="1"/>
    <col min="12037" max="12037" width="7.140625" style="211" bestFit="1" customWidth="1"/>
    <col min="12038" max="12038" width="8.5703125" style="211" bestFit="1" customWidth="1"/>
    <col min="12039" max="12039" width="5" style="211" bestFit="1" customWidth="1"/>
    <col min="12040" max="12040" width="13.42578125" style="211" bestFit="1" customWidth="1"/>
    <col min="12041" max="12041" width="12" style="211" customWidth="1"/>
    <col min="12042" max="12284" width="8.7109375" style="211"/>
    <col min="12285" max="12285" width="9.85546875" style="211" bestFit="1" customWidth="1"/>
    <col min="12286" max="12286" width="8.28515625" style="211" bestFit="1" customWidth="1"/>
    <col min="12287" max="12287" width="18.5703125" style="211" customWidth="1"/>
    <col min="12288" max="12288" width="17.140625" style="211" customWidth="1"/>
    <col min="12289" max="12289" width="14.5703125" style="211" bestFit="1" customWidth="1"/>
    <col min="12290" max="12290" width="8.7109375" style="211"/>
    <col min="12291" max="12291" width="3.85546875" style="211" customWidth="1"/>
    <col min="12292" max="12292" width="14.42578125" style="211" bestFit="1" customWidth="1"/>
    <col min="12293" max="12293" width="7.140625" style="211" bestFit="1" customWidth="1"/>
    <col min="12294" max="12294" width="8.5703125" style="211" bestFit="1" customWidth="1"/>
    <col min="12295" max="12295" width="5" style="211" bestFit="1" customWidth="1"/>
    <col min="12296" max="12296" width="13.42578125" style="211" bestFit="1" customWidth="1"/>
    <col min="12297" max="12297" width="12" style="211" customWidth="1"/>
    <col min="12298" max="12540" width="8.7109375" style="211"/>
    <col min="12541" max="12541" width="9.85546875" style="211" bestFit="1" customWidth="1"/>
    <col min="12542" max="12542" width="8.28515625" style="211" bestFit="1" customWidth="1"/>
    <col min="12543" max="12543" width="18.5703125" style="211" customWidth="1"/>
    <col min="12544" max="12544" width="17.140625" style="211" customWidth="1"/>
    <col min="12545" max="12545" width="14.5703125" style="211" bestFit="1" customWidth="1"/>
    <col min="12546" max="12546" width="8.7109375" style="211"/>
    <col min="12547" max="12547" width="3.85546875" style="211" customWidth="1"/>
    <col min="12548" max="12548" width="14.42578125" style="211" bestFit="1" customWidth="1"/>
    <col min="12549" max="12549" width="7.140625" style="211" bestFit="1" customWidth="1"/>
    <col min="12550" max="12550" width="8.5703125" style="211" bestFit="1" customWidth="1"/>
    <col min="12551" max="12551" width="5" style="211" bestFit="1" customWidth="1"/>
    <col min="12552" max="12552" width="13.42578125" style="211" bestFit="1" customWidth="1"/>
    <col min="12553" max="12553" width="12" style="211" customWidth="1"/>
    <col min="12554" max="12796" width="8.7109375" style="211"/>
    <col min="12797" max="12797" width="9.85546875" style="211" bestFit="1" customWidth="1"/>
    <col min="12798" max="12798" width="8.28515625" style="211" bestFit="1" customWidth="1"/>
    <col min="12799" max="12799" width="18.5703125" style="211" customWidth="1"/>
    <col min="12800" max="12800" width="17.140625" style="211" customWidth="1"/>
    <col min="12801" max="12801" width="14.5703125" style="211" bestFit="1" customWidth="1"/>
    <col min="12802" max="12802" width="8.7109375" style="211"/>
    <col min="12803" max="12803" width="3.85546875" style="211" customWidth="1"/>
    <col min="12804" max="12804" width="14.42578125" style="211" bestFit="1" customWidth="1"/>
    <col min="12805" max="12805" width="7.140625" style="211" bestFit="1" customWidth="1"/>
    <col min="12806" max="12806" width="8.5703125" style="211" bestFit="1" customWidth="1"/>
    <col min="12807" max="12807" width="5" style="211" bestFit="1" customWidth="1"/>
    <col min="12808" max="12808" width="13.42578125" style="211" bestFit="1" customWidth="1"/>
    <col min="12809" max="12809" width="12" style="211" customWidth="1"/>
    <col min="12810" max="13052" width="8.7109375" style="211"/>
    <col min="13053" max="13053" width="9.85546875" style="211" bestFit="1" customWidth="1"/>
    <col min="13054" max="13054" width="8.28515625" style="211" bestFit="1" customWidth="1"/>
    <col min="13055" max="13055" width="18.5703125" style="211" customWidth="1"/>
    <col min="13056" max="13056" width="17.140625" style="211" customWidth="1"/>
    <col min="13057" max="13057" width="14.5703125" style="211" bestFit="1" customWidth="1"/>
    <col min="13058" max="13058" width="8.7109375" style="211"/>
    <col min="13059" max="13059" width="3.85546875" style="211" customWidth="1"/>
    <col min="13060" max="13060" width="14.42578125" style="211" bestFit="1" customWidth="1"/>
    <col min="13061" max="13061" width="7.140625" style="211" bestFit="1" customWidth="1"/>
    <col min="13062" max="13062" width="8.5703125" style="211" bestFit="1" customWidth="1"/>
    <col min="13063" max="13063" width="5" style="211" bestFit="1" customWidth="1"/>
    <col min="13064" max="13064" width="13.42578125" style="211" bestFit="1" customWidth="1"/>
    <col min="13065" max="13065" width="12" style="211" customWidth="1"/>
    <col min="13066" max="13308" width="8.7109375" style="211"/>
    <col min="13309" max="13309" width="9.85546875" style="211" bestFit="1" customWidth="1"/>
    <col min="13310" max="13310" width="8.28515625" style="211" bestFit="1" customWidth="1"/>
    <col min="13311" max="13311" width="18.5703125" style="211" customWidth="1"/>
    <col min="13312" max="13312" width="17.140625" style="211" customWidth="1"/>
    <col min="13313" max="13313" width="14.5703125" style="211" bestFit="1" customWidth="1"/>
    <col min="13314" max="13314" width="8.7109375" style="211"/>
    <col min="13315" max="13315" width="3.85546875" style="211" customWidth="1"/>
    <col min="13316" max="13316" width="14.42578125" style="211" bestFit="1" customWidth="1"/>
    <col min="13317" max="13317" width="7.140625" style="211" bestFit="1" customWidth="1"/>
    <col min="13318" max="13318" width="8.5703125" style="211" bestFit="1" customWidth="1"/>
    <col min="13319" max="13319" width="5" style="211" bestFit="1" customWidth="1"/>
    <col min="13320" max="13320" width="13.42578125" style="211" bestFit="1" customWidth="1"/>
    <col min="13321" max="13321" width="12" style="211" customWidth="1"/>
    <col min="13322" max="13564" width="8.7109375" style="211"/>
    <col min="13565" max="13565" width="9.85546875" style="211" bestFit="1" customWidth="1"/>
    <col min="13566" max="13566" width="8.28515625" style="211" bestFit="1" customWidth="1"/>
    <col min="13567" max="13567" width="18.5703125" style="211" customWidth="1"/>
    <col min="13568" max="13568" width="17.140625" style="211" customWidth="1"/>
    <col min="13569" max="13569" width="14.5703125" style="211" bestFit="1" customWidth="1"/>
    <col min="13570" max="13570" width="8.7109375" style="211"/>
    <col min="13571" max="13571" width="3.85546875" style="211" customWidth="1"/>
    <col min="13572" max="13572" width="14.42578125" style="211" bestFit="1" customWidth="1"/>
    <col min="13573" max="13573" width="7.140625" style="211" bestFit="1" customWidth="1"/>
    <col min="13574" max="13574" width="8.5703125" style="211" bestFit="1" customWidth="1"/>
    <col min="13575" max="13575" width="5" style="211" bestFit="1" customWidth="1"/>
    <col min="13576" max="13576" width="13.42578125" style="211" bestFit="1" customWidth="1"/>
    <col min="13577" max="13577" width="12" style="211" customWidth="1"/>
    <col min="13578" max="13820" width="8.7109375" style="211"/>
    <col min="13821" max="13821" width="9.85546875" style="211" bestFit="1" customWidth="1"/>
    <col min="13822" max="13822" width="8.28515625" style="211" bestFit="1" customWidth="1"/>
    <col min="13823" max="13823" width="18.5703125" style="211" customWidth="1"/>
    <col min="13824" max="13824" width="17.140625" style="211" customWidth="1"/>
    <col min="13825" max="13825" width="14.5703125" style="211" bestFit="1" customWidth="1"/>
    <col min="13826" max="13826" width="8.7109375" style="211"/>
    <col min="13827" max="13827" width="3.85546875" style="211" customWidth="1"/>
    <col min="13828" max="13828" width="14.42578125" style="211" bestFit="1" customWidth="1"/>
    <col min="13829" max="13829" width="7.140625" style="211" bestFit="1" customWidth="1"/>
    <col min="13830" max="13830" width="8.5703125" style="211" bestFit="1" customWidth="1"/>
    <col min="13831" max="13831" width="5" style="211" bestFit="1" customWidth="1"/>
    <col min="13832" max="13832" width="13.42578125" style="211" bestFit="1" customWidth="1"/>
    <col min="13833" max="13833" width="12" style="211" customWidth="1"/>
    <col min="13834" max="14076" width="8.7109375" style="211"/>
    <col min="14077" max="14077" width="9.85546875" style="211" bestFit="1" customWidth="1"/>
    <col min="14078" max="14078" width="8.28515625" style="211" bestFit="1" customWidth="1"/>
    <col min="14079" max="14079" width="18.5703125" style="211" customWidth="1"/>
    <col min="14080" max="14080" width="17.140625" style="211" customWidth="1"/>
    <col min="14081" max="14081" width="14.5703125" style="211" bestFit="1" customWidth="1"/>
    <col min="14082" max="14082" width="8.7109375" style="211"/>
    <col min="14083" max="14083" width="3.85546875" style="211" customWidth="1"/>
    <col min="14084" max="14084" width="14.42578125" style="211" bestFit="1" customWidth="1"/>
    <col min="14085" max="14085" width="7.140625" style="211" bestFit="1" customWidth="1"/>
    <col min="14086" max="14086" width="8.5703125" style="211" bestFit="1" customWidth="1"/>
    <col min="14087" max="14087" width="5" style="211" bestFit="1" customWidth="1"/>
    <col min="14088" max="14088" width="13.42578125" style="211" bestFit="1" customWidth="1"/>
    <col min="14089" max="14089" width="12" style="211" customWidth="1"/>
    <col min="14090" max="14332" width="8.7109375" style="211"/>
    <col min="14333" max="14333" width="9.85546875" style="211" bestFit="1" customWidth="1"/>
    <col min="14334" max="14334" width="8.28515625" style="211" bestFit="1" customWidth="1"/>
    <col min="14335" max="14335" width="18.5703125" style="211" customWidth="1"/>
    <col min="14336" max="14336" width="17.140625" style="211" customWidth="1"/>
    <col min="14337" max="14337" width="14.5703125" style="211" bestFit="1" customWidth="1"/>
    <col min="14338" max="14338" width="8.7109375" style="211"/>
    <col min="14339" max="14339" width="3.85546875" style="211" customWidth="1"/>
    <col min="14340" max="14340" width="14.42578125" style="211" bestFit="1" customWidth="1"/>
    <col min="14341" max="14341" width="7.140625" style="211" bestFit="1" customWidth="1"/>
    <col min="14342" max="14342" width="8.5703125" style="211" bestFit="1" customWidth="1"/>
    <col min="14343" max="14343" width="5" style="211" bestFit="1" customWidth="1"/>
    <col min="14344" max="14344" width="13.42578125" style="211" bestFit="1" customWidth="1"/>
    <col min="14345" max="14345" width="12" style="211" customWidth="1"/>
    <col min="14346" max="14588" width="8.7109375" style="211"/>
    <col min="14589" max="14589" width="9.85546875" style="211" bestFit="1" customWidth="1"/>
    <col min="14590" max="14590" width="8.28515625" style="211" bestFit="1" customWidth="1"/>
    <col min="14591" max="14591" width="18.5703125" style="211" customWidth="1"/>
    <col min="14592" max="14592" width="17.140625" style="211" customWidth="1"/>
    <col min="14593" max="14593" width="14.5703125" style="211" bestFit="1" customWidth="1"/>
    <col min="14594" max="14594" width="8.7109375" style="211"/>
    <col min="14595" max="14595" width="3.85546875" style="211" customWidth="1"/>
    <col min="14596" max="14596" width="14.42578125" style="211" bestFit="1" customWidth="1"/>
    <col min="14597" max="14597" width="7.140625" style="211" bestFit="1" customWidth="1"/>
    <col min="14598" max="14598" width="8.5703125" style="211" bestFit="1" customWidth="1"/>
    <col min="14599" max="14599" width="5" style="211" bestFit="1" customWidth="1"/>
    <col min="14600" max="14600" width="13.42578125" style="211" bestFit="1" customWidth="1"/>
    <col min="14601" max="14601" width="12" style="211" customWidth="1"/>
    <col min="14602" max="14844" width="8.7109375" style="211"/>
    <col min="14845" max="14845" width="9.85546875" style="211" bestFit="1" customWidth="1"/>
    <col min="14846" max="14846" width="8.28515625" style="211" bestFit="1" customWidth="1"/>
    <col min="14847" max="14847" width="18.5703125" style="211" customWidth="1"/>
    <col min="14848" max="14848" width="17.140625" style="211" customWidth="1"/>
    <col min="14849" max="14849" width="14.5703125" style="211" bestFit="1" customWidth="1"/>
    <col min="14850" max="14850" width="8.7109375" style="211"/>
    <col min="14851" max="14851" width="3.85546875" style="211" customWidth="1"/>
    <col min="14852" max="14852" width="14.42578125" style="211" bestFit="1" customWidth="1"/>
    <col min="14853" max="14853" width="7.140625" style="211" bestFit="1" customWidth="1"/>
    <col min="14854" max="14854" width="8.5703125" style="211" bestFit="1" customWidth="1"/>
    <col min="14855" max="14855" width="5" style="211" bestFit="1" customWidth="1"/>
    <col min="14856" max="14856" width="13.42578125" style="211" bestFit="1" customWidth="1"/>
    <col min="14857" max="14857" width="12" style="211" customWidth="1"/>
    <col min="14858" max="15100" width="8.7109375" style="211"/>
    <col min="15101" max="15101" width="9.85546875" style="211" bestFit="1" customWidth="1"/>
    <col min="15102" max="15102" width="8.28515625" style="211" bestFit="1" customWidth="1"/>
    <col min="15103" max="15103" width="18.5703125" style="211" customWidth="1"/>
    <col min="15104" max="15104" width="17.140625" style="211" customWidth="1"/>
    <col min="15105" max="15105" width="14.5703125" style="211" bestFit="1" customWidth="1"/>
    <col min="15106" max="15106" width="8.7109375" style="211"/>
    <col min="15107" max="15107" width="3.85546875" style="211" customWidth="1"/>
    <col min="15108" max="15108" width="14.42578125" style="211" bestFit="1" customWidth="1"/>
    <col min="15109" max="15109" width="7.140625" style="211" bestFit="1" customWidth="1"/>
    <col min="15110" max="15110" width="8.5703125" style="211" bestFit="1" customWidth="1"/>
    <col min="15111" max="15111" width="5" style="211" bestFit="1" customWidth="1"/>
    <col min="15112" max="15112" width="13.42578125" style="211" bestFit="1" customWidth="1"/>
    <col min="15113" max="15113" width="12" style="211" customWidth="1"/>
    <col min="15114" max="15356" width="8.7109375" style="211"/>
    <col min="15357" max="15357" width="9.85546875" style="211" bestFit="1" customWidth="1"/>
    <col min="15358" max="15358" width="8.28515625" style="211" bestFit="1" customWidth="1"/>
    <col min="15359" max="15359" width="18.5703125" style="211" customWidth="1"/>
    <col min="15360" max="15360" width="17.140625" style="211" customWidth="1"/>
    <col min="15361" max="15361" width="14.5703125" style="211" bestFit="1" customWidth="1"/>
    <col min="15362" max="15362" width="8.7109375" style="211"/>
    <col min="15363" max="15363" width="3.85546875" style="211" customWidth="1"/>
    <col min="15364" max="15364" width="14.42578125" style="211" bestFit="1" customWidth="1"/>
    <col min="15365" max="15365" width="7.140625" style="211" bestFit="1" customWidth="1"/>
    <col min="15366" max="15366" width="8.5703125" style="211" bestFit="1" customWidth="1"/>
    <col min="15367" max="15367" width="5" style="211" bestFit="1" customWidth="1"/>
    <col min="15368" max="15368" width="13.42578125" style="211" bestFit="1" customWidth="1"/>
    <col min="15369" max="15369" width="12" style="211" customWidth="1"/>
    <col min="15370" max="15612" width="8.7109375" style="211"/>
    <col min="15613" max="15613" width="9.85546875" style="211" bestFit="1" customWidth="1"/>
    <col min="15614" max="15614" width="8.28515625" style="211" bestFit="1" customWidth="1"/>
    <col min="15615" max="15615" width="18.5703125" style="211" customWidth="1"/>
    <col min="15616" max="15616" width="17.140625" style="211" customWidth="1"/>
    <col min="15617" max="15617" width="14.5703125" style="211" bestFit="1" customWidth="1"/>
    <col min="15618" max="15618" width="8.7109375" style="211"/>
    <col min="15619" max="15619" width="3.85546875" style="211" customWidth="1"/>
    <col min="15620" max="15620" width="14.42578125" style="211" bestFit="1" customWidth="1"/>
    <col min="15621" max="15621" width="7.140625" style="211" bestFit="1" customWidth="1"/>
    <col min="15622" max="15622" width="8.5703125" style="211" bestFit="1" customWidth="1"/>
    <col min="15623" max="15623" width="5" style="211" bestFit="1" customWidth="1"/>
    <col min="15624" max="15624" width="13.42578125" style="211" bestFit="1" customWidth="1"/>
    <col min="15625" max="15625" width="12" style="211" customWidth="1"/>
    <col min="15626" max="15868" width="8.7109375" style="211"/>
    <col min="15869" max="15869" width="9.85546875" style="211" bestFit="1" customWidth="1"/>
    <col min="15870" max="15870" width="8.28515625" style="211" bestFit="1" customWidth="1"/>
    <col min="15871" max="15871" width="18.5703125" style="211" customWidth="1"/>
    <col min="15872" max="15872" width="17.140625" style="211" customWidth="1"/>
    <col min="15873" max="15873" width="14.5703125" style="211" bestFit="1" customWidth="1"/>
    <col min="15874" max="15874" width="8.7109375" style="211"/>
    <col min="15875" max="15875" width="3.85546875" style="211" customWidth="1"/>
    <col min="15876" max="15876" width="14.42578125" style="211" bestFit="1" customWidth="1"/>
    <col min="15877" max="15877" width="7.140625" style="211" bestFit="1" customWidth="1"/>
    <col min="15878" max="15878" width="8.5703125" style="211" bestFit="1" customWidth="1"/>
    <col min="15879" max="15879" width="5" style="211" bestFit="1" customWidth="1"/>
    <col min="15880" max="15880" width="13.42578125" style="211" bestFit="1" customWidth="1"/>
    <col min="15881" max="15881" width="12" style="211" customWidth="1"/>
    <col min="15882" max="16124" width="8.7109375" style="211"/>
    <col min="16125" max="16125" width="9.85546875" style="211" bestFit="1" customWidth="1"/>
    <col min="16126" max="16126" width="8.28515625" style="211" bestFit="1" customWidth="1"/>
    <col min="16127" max="16127" width="18.5703125" style="211" customWidth="1"/>
    <col min="16128" max="16128" width="17.140625" style="211" customWidth="1"/>
    <col min="16129" max="16129" width="14.5703125" style="211" bestFit="1" customWidth="1"/>
    <col min="16130" max="16130" width="8.7109375" style="211"/>
    <col min="16131" max="16131" width="3.85546875" style="211" customWidth="1"/>
    <col min="16132" max="16132" width="14.42578125" style="211" bestFit="1" customWidth="1"/>
    <col min="16133" max="16133" width="7.140625" style="211" bestFit="1" customWidth="1"/>
    <col min="16134" max="16134" width="8.5703125" style="211" bestFit="1" customWidth="1"/>
    <col min="16135" max="16135" width="5" style="211" bestFit="1" customWidth="1"/>
    <col min="16136" max="16136" width="13.42578125" style="211" bestFit="1" customWidth="1"/>
    <col min="16137" max="16137" width="12" style="211" customWidth="1"/>
    <col min="16138" max="16378" width="8.7109375" style="211"/>
    <col min="16379" max="16384" width="9" style="211" customWidth="1"/>
  </cols>
  <sheetData>
    <row r="9" spans="1:3">
      <c r="A9" s="287" t="s">
        <v>610</v>
      </c>
      <c r="B9" s="287"/>
      <c r="C9" s="287"/>
    </row>
    <row r="11" spans="1:3">
      <c r="A11" s="212" t="s">
        <v>598</v>
      </c>
      <c r="B11" s="213" t="s">
        <v>599</v>
      </c>
      <c r="C11" s="214"/>
    </row>
    <row r="12" spans="1:3">
      <c r="A12" s="215">
        <v>1</v>
      </c>
      <c r="B12" s="216" t="s">
        <v>600</v>
      </c>
      <c r="C12" s="217" t="str">
        <f>'oo too con'!E55</f>
        <v>https://bonbanh.com/xe-honda-crv-l-2020-6282919</v>
      </c>
    </row>
    <row r="13" spans="1:3">
      <c r="A13" s="215">
        <f>A12+1</f>
        <v>2</v>
      </c>
      <c r="B13" s="216" t="s">
        <v>601</v>
      </c>
      <c r="C13" s="218">
        <f>'oo too con'!E58</f>
        <v>789000000</v>
      </c>
    </row>
    <row r="14" spans="1:3">
      <c r="A14" s="215">
        <f t="shared" ref="A14:A29" si="0">A13+1</f>
        <v>3</v>
      </c>
      <c r="B14" s="216" t="s">
        <v>602</v>
      </c>
      <c r="C14" s="218">
        <f>'oo too con'!E67</f>
        <v>710100000</v>
      </c>
    </row>
    <row r="15" spans="1:3">
      <c r="A15" s="215">
        <f t="shared" si="0"/>
        <v>4</v>
      </c>
      <c r="B15" s="216" t="s">
        <v>186</v>
      </c>
      <c r="C15" s="237" t="str">
        <f>'oo too con'!E60</f>
        <v>Đang rao bán</v>
      </c>
    </row>
    <row r="16" spans="1:3">
      <c r="A16" s="215">
        <f t="shared" si="0"/>
        <v>5</v>
      </c>
      <c r="B16" s="216" t="s">
        <v>603</v>
      </c>
      <c r="C16" s="238" t="str">
        <f>'oo too con'!E56</f>
        <v>Tháng 7/2025</v>
      </c>
    </row>
    <row r="17" spans="1:4">
      <c r="A17" s="215">
        <f t="shared" si="0"/>
        <v>6</v>
      </c>
      <c r="B17" s="216" t="s">
        <v>604</v>
      </c>
      <c r="C17" s="217" t="s">
        <v>608</v>
      </c>
    </row>
    <row r="18" spans="1:4">
      <c r="A18" s="215">
        <f t="shared" si="0"/>
        <v>7</v>
      </c>
      <c r="B18" s="216" t="s">
        <v>182</v>
      </c>
      <c r="C18" s="217" t="str">
        <f>'oo too con'!E57</f>
        <v>Giấy đăng ký xe, đăng kiểm xe</v>
      </c>
    </row>
    <row r="19" spans="1:4">
      <c r="A19" s="215">
        <f t="shared" si="0"/>
        <v>8</v>
      </c>
      <c r="B19" s="216" t="s">
        <v>177</v>
      </c>
      <c r="C19" s="239" t="str">
        <f>'oo too con'!E47</f>
        <v>Chở người</v>
      </c>
    </row>
    <row r="20" spans="1:4">
      <c r="A20" s="215">
        <f t="shared" si="0"/>
        <v>9</v>
      </c>
      <c r="B20" s="219" t="s">
        <v>178</v>
      </c>
      <c r="C20" s="239" t="str">
        <f>'oo too con'!E48</f>
        <v>Ô tô con</v>
      </c>
    </row>
    <row r="21" spans="1:4">
      <c r="A21" s="215">
        <f t="shared" si="0"/>
        <v>10</v>
      </c>
      <c r="B21" s="220" t="s">
        <v>179</v>
      </c>
      <c r="C21" s="217" t="str">
        <f>'oo too con'!E49</f>
        <v>HONDA</v>
      </c>
    </row>
    <row r="22" spans="1:4">
      <c r="A22" s="215">
        <f t="shared" si="0"/>
        <v>11</v>
      </c>
      <c r="B22" s="216" t="s">
        <v>3</v>
      </c>
      <c r="C22" s="240">
        <f>'oo too con'!E53</f>
        <v>2020</v>
      </c>
    </row>
    <row r="23" spans="1:4">
      <c r="A23" s="215">
        <f t="shared" si="0"/>
        <v>12</v>
      </c>
      <c r="B23" s="216" t="s">
        <v>4</v>
      </c>
      <c r="C23" s="217" t="str">
        <f>'oo too con'!E54</f>
        <v>Nhật bản</v>
      </c>
    </row>
    <row r="24" spans="1:4">
      <c r="A24" s="215">
        <f t="shared" si="0"/>
        <v>13</v>
      </c>
      <c r="B24" s="216" t="s">
        <v>187</v>
      </c>
      <c r="C24" s="237" t="str">
        <f>'oo too con'!E61</f>
        <v>Đang sử dụng bình thường</v>
      </c>
    </row>
    <row r="25" spans="1:4" hidden="1">
      <c r="A25" s="215">
        <f t="shared" si="0"/>
        <v>14</v>
      </c>
      <c r="B25" s="216" t="s">
        <v>69</v>
      </c>
      <c r="C25" s="237">
        <f>'oo too con'!E62</f>
        <v>0</v>
      </c>
    </row>
    <row r="26" spans="1:4">
      <c r="A26" s="215">
        <f t="shared" si="0"/>
        <v>15</v>
      </c>
      <c r="B26" s="216" t="s">
        <v>189</v>
      </c>
      <c r="C26" s="237">
        <f>'oo too con'!E63</f>
        <v>65000</v>
      </c>
      <c r="D26" s="221"/>
    </row>
    <row r="27" spans="1:4">
      <c r="A27" s="215">
        <f t="shared" si="0"/>
        <v>16</v>
      </c>
      <c r="B27" s="220" t="s">
        <v>592</v>
      </c>
      <c r="C27" s="237">
        <f>'oo too con'!E64</f>
        <v>0</v>
      </c>
      <c r="D27" s="221"/>
    </row>
    <row r="28" spans="1:4">
      <c r="A28" s="215">
        <f t="shared" si="0"/>
        <v>17</v>
      </c>
      <c r="B28" s="216" t="s">
        <v>594</v>
      </c>
      <c r="C28" s="222" t="str">
        <f>'oo too con'!E65</f>
        <v>Xe hoạt động bình thường, ngoại quan còn mới</v>
      </c>
    </row>
    <row r="29" spans="1:4">
      <c r="A29" s="215">
        <f t="shared" si="0"/>
        <v>18</v>
      </c>
      <c r="B29" s="216" t="s">
        <v>191</v>
      </c>
      <c r="C29" s="217" t="str">
        <f>'oo too con'!E68</f>
        <v>LH: 0919 656 696</v>
      </c>
    </row>
    <row r="30" spans="1:4">
      <c r="A30" s="223" t="s">
        <v>605</v>
      </c>
      <c r="B30" s="224" t="s">
        <v>606</v>
      </c>
      <c r="C30" s="225"/>
    </row>
    <row r="31" spans="1:4" ht="177.6" customHeight="1">
      <c r="A31" s="226"/>
      <c r="B31" s="288"/>
      <c r="C31" s="289"/>
    </row>
    <row r="32" spans="1:4">
      <c r="A32" s="227"/>
      <c r="B32" s="228"/>
      <c r="C32" s="229"/>
    </row>
    <row r="33" spans="1:8" ht="15.75">
      <c r="A33" s="227"/>
      <c r="B33" s="228"/>
      <c r="C33" s="230" t="s">
        <v>607</v>
      </c>
    </row>
    <row r="34" spans="1:8" ht="15.75">
      <c r="A34" s="227"/>
      <c r="B34" s="228"/>
      <c r="C34" s="231"/>
    </row>
    <row r="35" spans="1:8" ht="15.75">
      <c r="A35" s="227"/>
      <c r="B35" s="228"/>
      <c r="C35" s="231"/>
    </row>
    <row r="36" spans="1:8" ht="15.75">
      <c r="A36" s="227"/>
      <c r="B36" s="228"/>
      <c r="C36" s="231"/>
    </row>
    <row r="37" spans="1:8" s="233" customFormat="1" ht="15.75">
      <c r="A37" s="232"/>
      <c r="C37" s="230" t="s">
        <v>609</v>
      </c>
      <c r="D37" s="211"/>
      <c r="E37" s="234"/>
      <c r="F37" s="234"/>
      <c r="G37" s="234"/>
      <c r="H37" s="234"/>
    </row>
    <row r="38" spans="1:8" ht="15.75">
      <c r="C38" s="230"/>
    </row>
    <row r="53" spans="1:11" s="236" customFormat="1">
      <c r="A53" s="211"/>
      <c r="B53" s="235"/>
      <c r="D53" s="211"/>
      <c r="E53" s="211"/>
      <c r="F53" s="211"/>
      <c r="G53" s="211"/>
      <c r="H53" s="211"/>
      <c r="I53" s="211"/>
      <c r="J53" s="211"/>
      <c r="K53" s="211"/>
    </row>
  </sheetData>
  <mergeCells count="2">
    <mergeCell ref="A9:C9"/>
    <mergeCell ref="B31:C31"/>
  </mergeCells>
  <pageMargins left="0.7" right="0.7" top="0.38" bottom="0.27" header="0.3" footer="0.3"/>
  <pageSetup paperSize="9" scale="8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K53"/>
  <sheetViews>
    <sheetView topLeftCell="A4" zoomScaleNormal="100" workbookViewId="0">
      <selection activeCell="C21" sqref="C21"/>
    </sheetView>
  </sheetViews>
  <sheetFormatPr defaultRowHeight="15"/>
  <cols>
    <col min="1" max="1" width="5.140625" style="211" customWidth="1"/>
    <col min="2" max="2" width="26.140625" style="235" customWidth="1"/>
    <col min="3" max="3" width="57.28515625" style="236" customWidth="1"/>
    <col min="4" max="4" width="13.140625" style="211" customWidth="1"/>
    <col min="5" max="5" width="16.85546875" style="211" customWidth="1"/>
    <col min="6" max="6" width="8.5703125" style="211" bestFit="1" customWidth="1"/>
    <col min="7" max="7" width="6.5703125" style="211" customWidth="1"/>
    <col min="8" max="8" width="13.42578125" style="211" bestFit="1" customWidth="1"/>
    <col min="9" max="9" width="12" style="211" customWidth="1"/>
    <col min="10" max="252" width="8.7109375" style="211"/>
    <col min="253" max="253" width="9.85546875" style="211" bestFit="1" customWidth="1"/>
    <col min="254" max="254" width="8.28515625" style="211" bestFit="1" customWidth="1"/>
    <col min="255" max="255" width="18.5703125" style="211" customWidth="1"/>
    <col min="256" max="256" width="17.140625" style="211" customWidth="1"/>
    <col min="257" max="257" width="14.5703125" style="211" bestFit="1" customWidth="1"/>
    <col min="258" max="258" width="8.7109375" style="211"/>
    <col min="259" max="259" width="3.85546875" style="211" customWidth="1"/>
    <col min="260" max="260" width="14.42578125" style="211" bestFit="1" customWidth="1"/>
    <col min="261" max="261" width="7.140625" style="211" bestFit="1" customWidth="1"/>
    <col min="262" max="262" width="8.5703125" style="211" bestFit="1" customWidth="1"/>
    <col min="263" max="263" width="5" style="211" bestFit="1" customWidth="1"/>
    <col min="264" max="264" width="13.42578125" style="211" bestFit="1" customWidth="1"/>
    <col min="265" max="265" width="12" style="211" customWidth="1"/>
    <col min="266" max="508" width="8.7109375" style="211"/>
    <col min="509" max="509" width="9.85546875" style="211" bestFit="1" customWidth="1"/>
    <col min="510" max="510" width="8.28515625" style="211" bestFit="1" customWidth="1"/>
    <col min="511" max="511" width="18.5703125" style="211" customWidth="1"/>
    <col min="512" max="512" width="17.140625" style="211" customWidth="1"/>
    <col min="513" max="513" width="14.5703125" style="211" bestFit="1" customWidth="1"/>
    <col min="514" max="514" width="8.7109375" style="211"/>
    <col min="515" max="515" width="3.85546875" style="211" customWidth="1"/>
    <col min="516" max="516" width="14.42578125" style="211" bestFit="1" customWidth="1"/>
    <col min="517" max="517" width="7.140625" style="211" bestFit="1" customWidth="1"/>
    <col min="518" max="518" width="8.5703125" style="211" bestFit="1" customWidth="1"/>
    <col min="519" max="519" width="5" style="211" bestFit="1" customWidth="1"/>
    <col min="520" max="520" width="13.42578125" style="211" bestFit="1" customWidth="1"/>
    <col min="521" max="521" width="12" style="211" customWidth="1"/>
    <col min="522" max="764" width="8.7109375" style="211"/>
    <col min="765" max="765" width="9.85546875" style="211" bestFit="1" customWidth="1"/>
    <col min="766" max="766" width="8.28515625" style="211" bestFit="1" customWidth="1"/>
    <col min="767" max="767" width="18.5703125" style="211" customWidth="1"/>
    <col min="768" max="768" width="17.140625" style="211" customWidth="1"/>
    <col min="769" max="769" width="14.5703125" style="211" bestFit="1" customWidth="1"/>
    <col min="770" max="770" width="8.7109375" style="211"/>
    <col min="771" max="771" width="3.85546875" style="211" customWidth="1"/>
    <col min="772" max="772" width="14.42578125" style="211" bestFit="1" customWidth="1"/>
    <col min="773" max="773" width="7.140625" style="211" bestFit="1" customWidth="1"/>
    <col min="774" max="774" width="8.5703125" style="211" bestFit="1" customWidth="1"/>
    <col min="775" max="775" width="5" style="211" bestFit="1" customWidth="1"/>
    <col min="776" max="776" width="13.42578125" style="211" bestFit="1" customWidth="1"/>
    <col min="777" max="777" width="12" style="211" customWidth="1"/>
    <col min="778" max="1020" width="8.7109375" style="211"/>
    <col min="1021" max="1021" width="9.85546875" style="211" bestFit="1" customWidth="1"/>
    <col min="1022" max="1022" width="8.28515625" style="211" bestFit="1" customWidth="1"/>
    <col min="1023" max="1023" width="18.5703125" style="211" customWidth="1"/>
    <col min="1024" max="1024" width="17.140625" style="211" customWidth="1"/>
    <col min="1025" max="1025" width="14.5703125" style="211" bestFit="1" customWidth="1"/>
    <col min="1026" max="1026" width="8.7109375" style="211"/>
    <col min="1027" max="1027" width="3.85546875" style="211" customWidth="1"/>
    <col min="1028" max="1028" width="14.42578125" style="211" bestFit="1" customWidth="1"/>
    <col min="1029" max="1029" width="7.140625" style="211" bestFit="1" customWidth="1"/>
    <col min="1030" max="1030" width="8.5703125" style="211" bestFit="1" customWidth="1"/>
    <col min="1031" max="1031" width="5" style="211" bestFit="1" customWidth="1"/>
    <col min="1032" max="1032" width="13.42578125" style="211" bestFit="1" customWidth="1"/>
    <col min="1033" max="1033" width="12" style="211" customWidth="1"/>
    <col min="1034" max="1276" width="8.7109375" style="211"/>
    <col min="1277" max="1277" width="9.85546875" style="211" bestFit="1" customWidth="1"/>
    <col min="1278" max="1278" width="8.28515625" style="211" bestFit="1" customWidth="1"/>
    <col min="1279" max="1279" width="18.5703125" style="211" customWidth="1"/>
    <col min="1280" max="1280" width="17.140625" style="211" customWidth="1"/>
    <col min="1281" max="1281" width="14.5703125" style="211" bestFit="1" customWidth="1"/>
    <col min="1282" max="1282" width="8.7109375" style="211"/>
    <col min="1283" max="1283" width="3.85546875" style="211" customWidth="1"/>
    <col min="1284" max="1284" width="14.42578125" style="211" bestFit="1" customWidth="1"/>
    <col min="1285" max="1285" width="7.140625" style="211" bestFit="1" customWidth="1"/>
    <col min="1286" max="1286" width="8.5703125" style="211" bestFit="1" customWidth="1"/>
    <col min="1287" max="1287" width="5" style="211" bestFit="1" customWidth="1"/>
    <col min="1288" max="1288" width="13.42578125" style="211" bestFit="1" customWidth="1"/>
    <col min="1289" max="1289" width="12" style="211" customWidth="1"/>
    <col min="1290" max="1532" width="8.7109375" style="211"/>
    <col min="1533" max="1533" width="9.85546875" style="211" bestFit="1" customWidth="1"/>
    <col min="1534" max="1534" width="8.28515625" style="211" bestFit="1" customWidth="1"/>
    <col min="1535" max="1535" width="18.5703125" style="211" customWidth="1"/>
    <col min="1536" max="1536" width="17.140625" style="211" customWidth="1"/>
    <col min="1537" max="1537" width="14.5703125" style="211" bestFit="1" customWidth="1"/>
    <col min="1538" max="1538" width="8.7109375" style="211"/>
    <col min="1539" max="1539" width="3.85546875" style="211" customWidth="1"/>
    <col min="1540" max="1540" width="14.42578125" style="211" bestFit="1" customWidth="1"/>
    <col min="1541" max="1541" width="7.140625" style="211" bestFit="1" customWidth="1"/>
    <col min="1542" max="1542" width="8.5703125" style="211" bestFit="1" customWidth="1"/>
    <col min="1543" max="1543" width="5" style="211" bestFit="1" customWidth="1"/>
    <col min="1544" max="1544" width="13.42578125" style="211" bestFit="1" customWidth="1"/>
    <col min="1545" max="1545" width="12" style="211" customWidth="1"/>
    <col min="1546" max="1788" width="8.7109375" style="211"/>
    <col min="1789" max="1789" width="9.85546875" style="211" bestFit="1" customWidth="1"/>
    <col min="1790" max="1790" width="8.28515625" style="211" bestFit="1" customWidth="1"/>
    <col min="1791" max="1791" width="18.5703125" style="211" customWidth="1"/>
    <col min="1792" max="1792" width="17.140625" style="211" customWidth="1"/>
    <col min="1793" max="1793" width="14.5703125" style="211" bestFit="1" customWidth="1"/>
    <col min="1794" max="1794" width="8.7109375" style="211"/>
    <col min="1795" max="1795" width="3.85546875" style="211" customWidth="1"/>
    <col min="1796" max="1796" width="14.42578125" style="211" bestFit="1" customWidth="1"/>
    <col min="1797" max="1797" width="7.140625" style="211" bestFit="1" customWidth="1"/>
    <col min="1798" max="1798" width="8.5703125" style="211" bestFit="1" customWidth="1"/>
    <col min="1799" max="1799" width="5" style="211" bestFit="1" customWidth="1"/>
    <col min="1800" max="1800" width="13.42578125" style="211" bestFit="1" customWidth="1"/>
    <col min="1801" max="1801" width="12" style="211" customWidth="1"/>
    <col min="1802" max="2044" width="8.7109375" style="211"/>
    <col min="2045" max="2045" width="9.85546875" style="211" bestFit="1" customWidth="1"/>
    <col min="2046" max="2046" width="8.28515625" style="211" bestFit="1" customWidth="1"/>
    <col min="2047" max="2047" width="18.5703125" style="211" customWidth="1"/>
    <col min="2048" max="2048" width="17.140625" style="211" customWidth="1"/>
    <col min="2049" max="2049" width="14.5703125" style="211" bestFit="1" customWidth="1"/>
    <col min="2050" max="2050" width="8.7109375" style="211"/>
    <col min="2051" max="2051" width="3.85546875" style="211" customWidth="1"/>
    <col min="2052" max="2052" width="14.42578125" style="211" bestFit="1" customWidth="1"/>
    <col min="2053" max="2053" width="7.140625" style="211" bestFit="1" customWidth="1"/>
    <col min="2054" max="2054" width="8.5703125" style="211" bestFit="1" customWidth="1"/>
    <col min="2055" max="2055" width="5" style="211" bestFit="1" customWidth="1"/>
    <col min="2056" max="2056" width="13.42578125" style="211" bestFit="1" customWidth="1"/>
    <col min="2057" max="2057" width="12" style="211" customWidth="1"/>
    <col min="2058" max="2300" width="8.7109375" style="211"/>
    <col min="2301" max="2301" width="9.85546875" style="211" bestFit="1" customWidth="1"/>
    <col min="2302" max="2302" width="8.28515625" style="211" bestFit="1" customWidth="1"/>
    <col min="2303" max="2303" width="18.5703125" style="211" customWidth="1"/>
    <col min="2304" max="2304" width="17.140625" style="211" customWidth="1"/>
    <col min="2305" max="2305" width="14.5703125" style="211" bestFit="1" customWidth="1"/>
    <col min="2306" max="2306" width="8.7109375" style="211"/>
    <col min="2307" max="2307" width="3.85546875" style="211" customWidth="1"/>
    <col min="2308" max="2308" width="14.42578125" style="211" bestFit="1" customWidth="1"/>
    <col min="2309" max="2309" width="7.140625" style="211" bestFit="1" customWidth="1"/>
    <col min="2310" max="2310" width="8.5703125" style="211" bestFit="1" customWidth="1"/>
    <col min="2311" max="2311" width="5" style="211" bestFit="1" customWidth="1"/>
    <col min="2312" max="2312" width="13.42578125" style="211" bestFit="1" customWidth="1"/>
    <col min="2313" max="2313" width="12" style="211" customWidth="1"/>
    <col min="2314" max="2556" width="8.7109375" style="211"/>
    <col min="2557" max="2557" width="9.85546875" style="211" bestFit="1" customWidth="1"/>
    <col min="2558" max="2558" width="8.28515625" style="211" bestFit="1" customWidth="1"/>
    <col min="2559" max="2559" width="18.5703125" style="211" customWidth="1"/>
    <col min="2560" max="2560" width="17.140625" style="211" customWidth="1"/>
    <col min="2561" max="2561" width="14.5703125" style="211" bestFit="1" customWidth="1"/>
    <col min="2562" max="2562" width="8.7109375" style="211"/>
    <col min="2563" max="2563" width="3.85546875" style="211" customWidth="1"/>
    <col min="2564" max="2564" width="14.42578125" style="211" bestFit="1" customWidth="1"/>
    <col min="2565" max="2565" width="7.140625" style="211" bestFit="1" customWidth="1"/>
    <col min="2566" max="2566" width="8.5703125" style="211" bestFit="1" customWidth="1"/>
    <col min="2567" max="2567" width="5" style="211" bestFit="1" customWidth="1"/>
    <col min="2568" max="2568" width="13.42578125" style="211" bestFit="1" customWidth="1"/>
    <col min="2569" max="2569" width="12" style="211" customWidth="1"/>
    <col min="2570" max="2812" width="8.7109375" style="211"/>
    <col min="2813" max="2813" width="9.85546875" style="211" bestFit="1" customWidth="1"/>
    <col min="2814" max="2814" width="8.28515625" style="211" bestFit="1" customWidth="1"/>
    <col min="2815" max="2815" width="18.5703125" style="211" customWidth="1"/>
    <col min="2816" max="2816" width="17.140625" style="211" customWidth="1"/>
    <col min="2817" max="2817" width="14.5703125" style="211" bestFit="1" customWidth="1"/>
    <col min="2818" max="2818" width="8.7109375" style="211"/>
    <col min="2819" max="2819" width="3.85546875" style="211" customWidth="1"/>
    <col min="2820" max="2820" width="14.42578125" style="211" bestFit="1" customWidth="1"/>
    <col min="2821" max="2821" width="7.140625" style="211" bestFit="1" customWidth="1"/>
    <col min="2822" max="2822" width="8.5703125" style="211" bestFit="1" customWidth="1"/>
    <col min="2823" max="2823" width="5" style="211" bestFit="1" customWidth="1"/>
    <col min="2824" max="2824" width="13.42578125" style="211" bestFit="1" customWidth="1"/>
    <col min="2825" max="2825" width="12" style="211" customWidth="1"/>
    <col min="2826" max="3068" width="8.7109375" style="211"/>
    <col min="3069" max="3069" width="9.85546875" style="211" bestFit="1" customWidth="1"/>
    <col min="3070" max="3070" width="8.28515625" style="211" bestFit="1" customWidth="1"/>
    <col min="3071" max="3071" width="18.5703125" style="211" customWidth="1"/>
    <col min="3072" max="3072" width="17.140625" style="211" customWidth="1"/>
    <col min="3073" max="3073" width="14.5703125" style="211" bestFit="1" customWidth="1"/>
    <col min="3074" max="3074" width="8.7109375" style="211"/>
    <col min="3075" max="3075" width="3.85546875" style="211" customWidth="1"/>
    <col min="3076" max="3076" width="14.42578125" style="211" bestFit="1" customWidth="1"/>
    <col min="3077" max="3077" width="7.140625" style="211" bestFit="1" customWidth="1"/>
    <col min="3078" max="3078" width="8.5703125" style="211" bestFit="1" customWidth="1"/>
    <col min="3079" max="3079" width="5" style="211" bestFit="1" customWidth="1"/>
    <col min="3080" max="3080" width="13.42578125" style="211" bestFit="1" customWidth="1"/>
    <col min="3081" max="3081" width="12" style="211" customWidth="1"/>
    <col min="3082" max="3324" width="8.7109375" style="211"/>
    <col min="3325" max="3325" width="9.85546875" style="211" bestFit="1" customWidth="1"/>
    <col min="3326" max="3326" width="8.28515625" style="211" bestFit="1" customWidth="1"/>
    <col min="3327" max="3327" width="18.5703125" style="211" customWidth="1"/>
    <col min="3328" max="3328" width="17.140625" style="211" customWidth="1"/>
    <col min="3329" max="3329" width="14.5703125" style="211" bestFit="1" customWidth="1"/>
    <col min="3330" max="3330" width="8.7109375" style="211"/>
    <col min="3331" max="3331" width="3.85546875" style="211" customWidth="1"/>
    <col min="3332" max="3332" width="14.42578125" style="211" bestFit="1" customWidth="1"/>
    <col min="3333" max="3333" width="7.140625" style="211" bestFit="1" customWidth="1"/>
    <col min="3334" max="3334" width="8.5703125" style="211" bestFit="1" customWidth="1"/>
    <col min="3335" max="3335" width="5" style="211" bestFit="1" customWidth="1"/>
    <col min="3336" max="3336" width="13.42578125" style="211" bestFit="1" customWidth="1"/>
    <col min="3337" max="3337" width="12" style="211" customWidth="1"/>
    <col min="3338" max="3580" width="8.7109375" style="211"/>
    <col min="3581" max="3581" width="9.85546875" style="211" bestFit="1" customWidth="1"/>
    <col min="3582" max="3582" width="8.28515625" style="211" bestFit="1" customWidth="1"/>
    <col min="3583" max="3583" width="18.5703125" style="211" customWidth="1"/>
    <col min="3584" max="3584" width="17.140625" style="211" customWidth="1"/>
    <col min="3585" max="3585" width="14.5703125" style="211" bestFit="1" customWidth="1"/>
    <col min="3586" max="3586" width="8.7109375" style="211"/>
    <col min="3587" max="3587" width="3.85546875" style="211" customWidth="1"/>
    <col min="3588" max="3588" width="14.42578125" style="211" bestFit="1" customWidth="1"/>
    <col min="3589" max="3589" width="7.140625" style="211" bestFit="1" customWidth="1"/>
    <col min="3590" max="3590" width="8.5703125" style="211" bestFit="1" customWidth="1"/>
    <col min="3591" max="3591" width="5" style="211" bestFit="1" customWidth="1"/>
    <col min="3592" max="3592" width="13.42578125" style="211" bestFit="1" customWidth="1"/>
    <col min="3593" max="3593" width="12" style="211" customWidth="1"/>
    <col min="3594" max="3836" width="8.7109375" style="211"/>
    <col min="3837" max="3837" width="9.85546875" style="211" bestFit="1" customWidth="1"/>
    <col min="3838" max="3838" width="8.28515625" style="211" bestFit="1" customWidth="1"/>
    <col min="3839" max="3839" width="18.5703125" style="211" customWidth="1"/>
    <col min="3840" max="3840" width="17.140625" style="211" customWidth="1"/>
    <col min="3841" max="3841" width="14.5703125" style="211" bestFit="1" customWidth="1"/>
    <col min="3842" max="3842" width="8.7109375" style="211"/>
    <col min="3843" max="3843" width="3.85546875" style="211" customWidth="1"/>
    <col min="3844" max="3844" width="14.42578125" style="211" bestFit="1" customWidth="1"/>
    <col min="3845" max="3845" width="7.140625" style="211" bestFit="1" customWidth="1"/>
    <col min="3846" max="3846" width="8.5703125" style="211" bestFit="1" customWidth="1"/>
    <col min="3847" max="3847" width="5" style="211" bestFit="1" customWidth="1"/>
    <col min="3848" max="3848" width="13.42578125" style="211" bestFit="1" customWidth="1"/>
    <col min="3849" max="3849" width="12" style="211" customWidth="1"/>
    <col min="3850" max="4092" width="8.7109375" style="211"/>
    <col min="4093" max="4093" width="9.85546875" style="211" bestFit="1" customWidth="1"/>
    <col min="4094" max="4094" width="8.28515625" style="211" bestFit="1" customWidth="1"/>
    <col min="4095" max="4095" width="18.5703125" style="211" customWidth="1"/>
    <col min="4096" max="4096" width="17.140625" style="211" customWidth="1"/>
    <col min="4097" max="4097" width="14.5703125" style="211" bestFit="1" customWidth="1"/>
    <col min="4098" max="4098" width="8.7109375" style="211"/>
    <col min="4099" max="4099" width="3.85546875" style="211" customWidth="1"/>
    <col min="4100" max="4100" width="14.42578125" style="211" bestFit="1" customWidth="1"/>
    <col min="4101" max="4101" width="7.140625" style="211" bestFit="1" customWidth="1"/>
    <col min="4102" max="4102" width="8.5703125" style="211" bestFit="1" customWidth="1"/>
    <col min="4103" max="4103" width="5" style="211" bestFit="1" customWidth="1"/>
    <col min="4104" max="4104" width="13.42578125" style="211" bestFit="1" customWidth="1"/>
    <col min="4105" max="4105" width="12" style="211" customWidth="1"/>
    <col min="4106" max="4348" width="8.7109375" style="211"/>
    <col min="4349" max="4349" width="9.85546875" style="211" bestFit="1" customWidth="1"/>
    <col min="4350" max="4350" width="8.28515625" style="211" bestFit="1" customWidth="1"/>
    <col min="4351" max="4351" width="18.5703125" style="211" customWidth="1"/>
    <col min="4352" max="4352" width="17.140625" style="211" customWidth="1"/>
    <col min="4353" max="4353" width="14.5703125" style="211" bestFit="1" customWidth="1"/>
    <col min="4354" max="4354" width="8.7109375" style="211"/>
    <col min="4355" max="4355" width="3.85546875" style="211" customWidth="1"/>
    <col min="4356" max="4356" width="14.42578125" style="211" bestFit="1" customWidth="1"/>
    <col min="4357" max="4357" width="7.140625" style="211" bestFit="1" customWidth="1"/>
    <col min="4358" max="4358" width="8.5703125" style="211" bestFit="1" customWidth="1"/>
    <col min="4359" max="4359" width="5" style="211" bestFit="1" customWidth="1"/>
    <col min="4360" max="4360" width="13.42578125" style="211" bestFit="1" customWidth="1"/>
    <col min="4361" max="4361" width="12" style="211" customWidth="1"/>
    <col min="4362" max="4604" width="8.7109375" style="211"/>
    <col min="4605" max="4605" width="9.85546875" style="211" bestFit="1" customWidth="1"/>
    <col min="4606" max="4606" width="8.28515625" style="211" bestFit="1" customWidth="1"/>
    <col min="4607" max="4607" width="18.5703125" style="211" customWidth="1"/>
    <col min="4608" max="4608" width="17.140625" style="211" customWidth="1"/>
    <col min="4609" max="4609" width="14.5703125" style="211" bestFit="1" customWidth="1"/>
    <col min="4610" max="4610" width="8.7109375" style="211"/>
    <col min="4611" max="4611" width="3.85546875" style="211" customWidth="1"/>
    <col min="4612" max="4612" width="14.42578125" style="211" bestFit="1" customWidth="1"/>
    <col min="4613" max="4613" width="7.140625" style="211" bestFit="1" customWidth="1"/>
    <col min="4614" max="4614" width="8.5703125" style="211" bestFit="1" customWidth="1"/>
    <col min="4615" max="4615" width="5" style="211" bestFit="1" customWidth="1"/>
    <col min="4616" max="4616" width="13.42578125" style="211" bestFit="1" customWidth="1"/>
    <col min="4617" max="4617" width="12" style="211" customWidth="1"/>
    <col min="4618" max="4860" width="8.7109375" style="211"/>
    <col min="4861" max="4861" width="9.85546875" style="211" bestFit="1" customWidth="1"/>
    <col min="4862" max="4862" width="8.28515625" style="211" bestFit="1" customWidth="1"/>
    <col min="4863" max="4863" width="18.5703125" style="211" customWidth="1"/>
    <col min="4864" max="4864" width="17.140625" style="211" customWidth="1"/>
    <col min="4865" max="4865" width="14.5703125" style="211" bestFit="1" customWidth="1"/>
    <col min="4866" max="4866" width="8.7109375" style="211"/>
    <col min="4867" max="4867" width="3.85546875" style="211" customWidth="1"/>
    <col min="4868" max="4868" width="14.42578125" style="211" bestFit="1" customWidth="1"/>
    <col min="4869" max="4869" width="7.140625" style="211" bestFit="1" customWidth="1"/>
    <col min="4870" max="4870" width="8.5703125" style="211" bestFit="1" customWidth="1"/>
    <col min="4871" max="4871" width="5" style="211" bestFit="1" customWidth="1"/>
    <col min="4872" max="4872" width="13.42578125" style="211" bestFit="1" customWidth="1"/>
    <col min="4873" max="4873" width="12" style="211" customWidth="1"/>
    <col min="4874" max="5116" width="8.7109375" style="211"/>
    <col min="5117" max="5117" width="9.85546875" style="211" bestFit="1" customWidth="1"/>
    <col min="5118" max="5118" width="8.28515625" style="211" bestFit="1" customWidth="1"/>
    <col min="5119" max="5119" width="18.5703125" style="211" customWidth="1"/>
    <col min="5120" max="5120" width="17.140625" style="211" customWidth="1"/>
    <col min="5121" max="5121" width="14.5703125" style="211" bestFit="1" customWidth="1"/>
    <col min="5122" max="5122" width="8.7109375" style="211"/>
    <col min="5123" max="5123" width="3.85546875" style="211" customWidth="1"/>
    <col min="5124" max="5124" width="14.42578125" style="211" bestFit="1" customWidth="1"/>
    <col min="5125" max="5125" width="7.140625" style="211" bestFit="1" customWidth="1"/>
    <col min="5126" max="5126" width="8.5703125" style="211" bestFit="1" customWidth="1"/>
    <col min="5127" max="5127" width="5" style="211" bestFit="1" customWidth="1"/>
    <col min="5128" max="5128" width="13.42578125" style="211" bestFit="1" customWidth="1"/>
    <col min="5129" max="5129" width="12" style="211" customWidth="1"/>
    <col min="5130" max="5372" width="8.7109375" style="211"/>
    <col min="5373" max="5373" width="9.85546875" style="211" bestFit="1" customWidth="1"/>
    <col min="5374" max="5374" width="8.28515625" style="211" bestFit="1" customWidth="1"/>
    <col min="5375" max="5375" width="18.5703125" style="211" customWidth="1"/>
    <col min="5376" max="5376" width="17.140625" style="211" customWidth="1"/>
    <col min="5377" max="5377" width="14.5703125" style="211" bestFit="1" customWidth="1"/>
    <col min="5378" max="5378" width="8.7109375" style="211"/>
    <col min="5379" max="5379" width="3.85546875" style="211" customWidth="1"/>
    <col min="5380" max="5380" width="14.42578125" style="211" bestFit="1" customWidth="1"/>
    <col min="5381" max="5381" width="7.140625" style="211" bestFit="1" customWidth="1"/>
    <col min="5382" max="5382" width="8.5703125" style="211" bestFit="1" customWidth="1"/>
    <col min="5383" max="5383" width="5" style="211" bestFit="1" customWidth="1"/>
    <col min="5384" max="5384" width="13.42578125" style="211" bestFit="1" customWidth="1"/>
    <col min="5385" max="5385" width="12" style="211" customWidth="1"/>
    <col min="5386" max="5628" width="8.7109375" style="211"/>
    <col min="5629" max="5629" width="9.85546875" style="211" bestFit="1" customWidth="1"/>
    <col min="5630" max="5630" width="8.28515625" style="211" bestFit="1" customWidth="1"/>
    <col min="5631" max="5631" width="18.5703125" style="211" customWidth="1"/>
    <col min="5632" max="5632" width="17.140625" style="211" customWidth="1"/>
    <col min="5633" max="5633" width="14.5703125" style="211" bestFit="1" customWidth="1"/>
    <col min="5634" max="5634" width="8.7109375" style="211"/>
    <col min="5635" max="5635" width="3.85546875" style="211" customWidth="1"/>
    <col min="5636" max="5636" width="14.42578125" style="211" bestFit="1" customWidth="1"/>
    <col min="5637" max="5637" width="7.140625" style="211" bestFit="1" customWidth="1"/>
    <col min="5638" max="5638" width="8.5703125" style="211" bestFit="1" customWidth="1"/>
    <col min="5639" max="5639" width="5" style="211" bestFit="1" customWidth="1"/>
    <col min="5640" max="5640" width="13.42578125" style="211" bestFit="1" customWidth="1"/>
    <col min="5641" max="5641" width="12" style="211" customWidth="1"/>
    <col min="5642" max="5884" width="8.7109375" style="211"/>
    <col min="5885" max="5885" width="9.85546875" style="211" bestFit="1" customWidth="1"/>
    <col min="5886" max="5886" width="8.28515625" style="211" bestFit="1" customWidth="1"/>
    <col min="5887" max="5887" width="18.5703125" style="211" customWidth="1"/>
    <col min="5888" max="5888" width="17.140625" style="211" customWidth="1"/>
    <col min="5889" max="5889" width="14.5703125" style="211" bestFit="1" customWidth="1"/>
    <col min="5890" max="5890" width="8.7109375" style="211"/>
    <col min="5891" max="5891" width="3.85546875" style="211" customWidth="1"/>
    <col min="5892" max="5892" width="14.42578125" style="211" bestFit="1" customWidth="1"/>
    <col min="5893" max="5893" width="7.140625" style="211" bestFit="1" customWidth="1"/>
    <col min="5894" max="5894" width="8.5703125" style="211" bestFit="1" customWidth="1"/>
    <col min="5895" max="5895" width="5" style="211" bestFit="1" customWidth="1"/>
    <col min="5896" max="5896" width="13.42578125" style="211" bestFit="1" customWidth="1"/>
    <col min="5897" max="5897" width="12" style="211" customWidth="1"/>
    <col min="5898" max="6140" width="8.7109375" style="211"/>
    <col min="6141" max="6141" width="9.85546875" style="211" bestFit="1" customWidth="1"/>
    <col min="6142" max="6142" width="8.28515625" style="211" bestFit="1" customWidth="1"/>
    <col min="6143" max="6143" width="18.5703125" style="211" customWidth="1"/>
    <col min="6144" max="6144" width="17.140625" style="211" customWidth="1"/>
    <col min="6145" max="6145" width="14.5703125" style="211" bestFit="1" customWidth="1"/>
    <col min="6146" max="6146" width="8.7109375" style="211"/>
    <col min="6147" max="6147" width="3.85546875" style="211" customWidth="1"/>
    <col min="6148" max="6148" width="14.42578125" style="211" bestFit="1" customWidth="1"/>
    <col min="6149" max="6149" width="7.140625" style="211" bestFit="1" customWidth="1"/>
    <col min="6150" max="6150" width="8.5703125" style="211" bestFit="1" customWidth="1"/>
    <col min="6151" max="6151" width="5" style="211" bestFit="1" customWidth="1"/>
    <col min="6152" max="6152" width="13.42578125" style="211" bestFit="1" customWidth="1"/>
    <col min="6153" max="6153" width="12" style="211" customWidth="1"/>
    <col min="6154" max="6396" width="8.7109375" style="211"/>
    <col min="6397" max="6397" width="9.85546875" style="211" bestFit="1" customWidth="1"/>
    <col min="6398" max="6398" width="8.28515625" style="211" bestFit="1" customWidth="1"/>
    <col min="6399" max="6399" width="18.5703125" style="211" customWidth="1"/>
    <col min="6400" max="6400" width="17.140625" style="211" customWidth="1"/>
    <col min="6401" max="6401" width="14.5703125" style="211" bestFit="1" customWidth="1"/>
    <col min="6402" max="6402" width="8.7109375" style="211"/>
    <col min="6403" max="6403" width="3.85546875" style="211" customWidth="1"/>
    <col min="6404" max="6404" width="14.42578125" style="211" bestFit="1" customWidth="1"/>
    <col min="6405" max="6405" width="7.140625" style="211" bestFit="1" customWidth="1"/>
    <col min="6406" max="6406" width="8.5703125" style="211" bestFit="1" customWidth="1"/>
    <col min="6407" max="6407" width="5" style="211" bestFit="1" customWidth="1"/>
    <col min="6408" max="6408" width="13.42578125" style="211" bestFit="1" customWidth="1"/>
    <col min="6409" max="6409" width="12" style="211" customWidth="1"/>
    <col min="6410" max="6652" width="8.7109375" style="211"/>
    <col min="6653" max="6653" width="9.85546875" style="211" bestFit="1" customWidth="1"/>
    <col min="6654" max="6654" width="8.28515625" style="211" bestFit="1" customWidth="1"/>
    <col min="6655" max="6655" width="18.5703125" style="211" customWidth="1"/>
    <col min="6656" max="6656" width="17.140625" style="211" customWidth="1"/>
    <col min="6657" max="6657" width="14.5703125" style="211" bestFit="1" customWidth="1"/>
    <col min="6658" max="6658" width="8.7109375" style="211"/>
    <col min="6659" max="6659" width="3.85546875" style="211" customWidth="1"/>
    <col min="6660" max="6660" width="14.42578125" style="211" bestFit="1" customWidth="1"/>
    <col min="6661" max="6661" width="7.140625" style="211" bestFit="1" customWidth="1"/>
    <col min="6662" max="6662" width="8.5703125" style="211" bestFit="1" customWidth="1"/>
    <col min="6663" max="6663" width="5" style="211" bestFit="1" customWidth="1"/>
    <col min="6664" max="6664" width="13.42578125" style="211" bestFit="1" customWidth="1"/>
    <col min="6665" max="6665" width="12" style="211" customWidth="1"/>
    <col min="6666" max="6908" width="8.7109375" style="211"/>
    <col min="6909" max="6909" width="9.85546875" style="211" bestFit="1" customWidth="1"/>
    <col min="6910" max="6910" width="8.28515625" style="211" bestFit="1" customWidth="1"/>
    <col min="6911" max="6911" width="18.5703125" style="211" customWidth="1"/>
    <col min="6912" max="6912" width="17.140625" style="211" customWidth="1"/>
    <col min="6913" max="6913" width="14.5703125" style="211" bestFit="1" customWidth="1"/>
    <col min="6914" max="6914" width="8.7109375" style="211"/>
    <col min="6915" max="6915" width="3.85546875" style="211" customWidth="1"/>
    <col min="6916" max="6916" width="14.42578125" style="211" bestFit="1" customWidth="1"/>
    <col min="6917" max="6917" width="7.140625" style="211" bestFit="1" customWidth="1"/>
    <col min="6918" max="6918" width="8.5703125" style="211" bestFit="1" customWidth="1"/>
    <col min="6919" max="6919" width="5" style="211" bestFit="1" customWidth="1"/>
    <col min="6920" max="6920" width="13.42578125" style="211" bestFit="1" customWidth="1"/>
    <col min="6921" max="6921" width="12" style="211" customWidth="1"/>
    <col min="6922" max="7164" width="8.7109375" style="211"/>
    <col min="7165" max="7165" width="9.85546875" style="211" bestFit="1" customWidth="1"/>
    <col min="7166" max="7166" width="8.28515625" style="211" bestFit="1" customWidth="1"/>
    <col min="7167" max="7167" width="18.5703125" style="211" customWidth="1"/>
    <col min="7168" max="7168" width="17.140625" style="211" customWidth="1"/>
    <col min="7169" max="7169" width="14.5703125" style="211" bestFit="1" customWidth="1"/>
    <col min="7170" max="7170" width="8.7109375" style="211"/>
    <col min="7171" max="7171" width="3.85546875" style="211" customWidth="1"/>
    <col min="7172" max="7172" width="14.42578125" style="211" bestFit="1" customWidth="1"/>
    <col min="7173" max="7173" width="7.140625" style="211" bestFit="1" customWidth="1"/>
    <col min="7174" max="7174" width="8.5703125" style="211" bestFit="1" customWidth="1"/>
    <col min="7175" max="7175" width="5" style="211" bestFit="1" customWidth="1"/>
    <col min="7176" max="7176" width="13.42578125" style="211" bestFit="1" customWidth="1"/>
    <col min="7177" max="7177" width="12" style="211" customWidth="1"/>
    <col min="7178" max="7420" width="8.7109375" style="211"/>
    <col min="7421" max="7421" width="9.85546875" style="211" bestFit="1" customWidth="1"/>
    <col min="7422" max="7422" width="8.28515625" style="211" bestFit="1" customWidth="1"/>
    <col min="7423" max="7423" width="18.5703125" style="211" customWidth="1"/>
    <col min="7424" max="7424" width="17.140625" style="211" customWidth="1"/>
    <col min="7425" max="7425" width="14.5703125" style="211" bestFit="1" customWidth="1"/>
    <col min="7426" max="7426" width="8.7109375" style="211"/>
    <col min="7427" max="7427" width="3.85546875" style="211" customWidth="1"/>
    <col min="7428" max="7428" width="14.42578125" style="211" bestFit="1" customWidth="1"/>
    <col min="7429" max="7429" width="7.140625" style="211" bestFit="1" customWidth="1"/>
    <col min="7430" max="7430" width="8.5703125" style="211" bestFit="1" customWidth="1"/>
    <col min="7431" max="7431" width="5" style="211" bestFit="1" customWidth="1"/>
    <col min="7432" max="7432" width="13.42578125" style="211" bestFit="1" customWidth="1"/>
    <col min="7433" max="7433" width="12" style="211" customWidth="1"/>
    <col min="7434" max="7676" width="8.7109375" style="211"/>
    <col min="7677" max="7677" width="9.85546875" style="211" bestFit="1" customWidth="1"/>
    <col min="7678" max="7678" width="8.28515625" style="211" bestFit="1" customWidth="1"/>
    <col min="7679" max="7679" width="18.5703125" style="211" customWidth="1"/>
    <col min="7680" max="7680" width="17.140625" style="211" customWidth="1"/>
    <col min="7681" max="7681" width="14.5703125" style="211" bestFit="1" customWidth="1"/>
    <col min="7682" max="7682" width="8.7109375" style="211"/>
    <col min="7683" max="7683" width="3.85546875" style="211" customWidth="1"/>
    <col min="7684" max="7684" width="14.42578125" style="211" bestFit="1" customWidth="1"/>
    <col min="7685" max="7685" width="7.140625" style="211" bestFit="1" customWidth="1"/>
    <col min="7686" max="7686" width="8.5703125" style="211" bestFit="1" customWidth="1"/>
    <col min="7687" max="7687" width="5" style="211" bestFit="1" customWidth="1"/>
    <col min="7688" max="7688" width="13.42578125" style="211" bestFit="1" customWidth="1"/>
    <col min="7689" max="7689" width="12" style="211" customWidth="1"/>
    <col min="7690" max="7932" width="8.7109375" style="211"/>
    <col min="7933" max="7933" width="9.85546875" style="211" bestFit="1" customWidth="1"/>
    <col min="7934" max="7934" width="8.28515625" style="211" bestFit="1" customWidth="1"/>
    <col min="7935" max="7935" width="18.5703125" style="211" customWidth="1"/>
    <col min="7936" max="7936" width="17.140625" style="211" customWidth="1"/>
    <col min="7937" max="7937" width="14.5703125" style="211" bestFit="1" customWidth="1"/>
    <col min="7938" max="7938" width="8.7109375" style="211"/>
    <col min="7939" max="7939" width="3.85546875" style="211" customWidth="1"/>
    <col min="7940" max="7940" width="14.42578125" style="211" bestFit="1" customWidth="1"/>
    <col min="7941" max="7941" width="7.140625" style="211" bestFit="1" customWidth="1"/>
    <col min="7942" max="7942" width="8.5703125" style="211" bestFit="1" customWidth="1"/>
    <col min="7943" max="7943" width="5" style="211" bestFit="1" customWidth="1"/>
    <col min="7944" max="7944" width="13.42578125" style="211" bestFit="1" customWidth="1"/>
    <col min="7945" max="7945" width="12" style="211" customWidth="1"/>
    <col min="7946" max="8188" width="8.7109375" style="211"/>
    <col min="8189" max="8189" width="9.85546875" style="211" bestFit="1" customWidth="1"/>
    <col min="8190" max="8190" width="8.28515625" style="211" bestFit="1" customWidth="1"/>
    <col min="8191" max="8191" width="18.5703125" style="211" customWidth="1"/>
    <col min="8192" max="8192" width="17.140625" style="211" customWidth="1"/>
    <col min="8193" max="8193" width="14.5703125" style="211" bestFit="1" customWidth="1"/>
    <col min="8194" max="8194" width="8.7109375" style="211"/>
    <col min="8195" max="8195" width="3.85546875" style="211" customWidth="1"/>
    <col min="8196" max="8196" width="14.42578125" style="211" bestFit="1" customWidth="1"/>
    <col min="8197" max="8197" width="7.140625" style="211" bestFit="1" customWidth="1"/>
    <col min="8198" max="8198" width="8.5703125" style="211" bestFit="1" customWidth="1"/>
    <col min="8199" max="8199" width="5" style="211" bestFit="1" customWidth="1"/>
    <col min="8200" max="8200" width="13.42578125" style="211" bestFit="1" customWidth="1"/>
    <col min="8201" max="8201" width="12" style="211" customWidth="1"/>
    <col min="8202" max="8444" width="8.7109375" style="211"/>
    <col min="8445" max="8445" width="9.85546875" style="211" bestFit="1" customWidth="1"/>
    <col min="8446" max="8446" width="8.28515625" style="211" bestFit="1" customWidth="1"/>
    <col min="8447" max="8447" width="18.5703125" style="211" customWidth="1"/>
    <col min="8448" max="8448" width="17.140625" style="211" customWidth="1"/>
    <col min="8449" max="8449" width="14.5703125" style="211" bestFit="1" customWidth="1"/>
    <col min="8450" max="8450" width="8.7109375" style="211"/>
    <col min="8451" max="8451" width="3.85546875" style="211" customWidth="1"/>
    <col min="8452" max="8452" width="14.42578125" style="211" bestFit="1" customWidth="1"/>
    <col min="8453" max="8453" width="7.140625" style="211" bestFit="1" customWidth="1"/>
    <col min="8454" max="8454" width="8.5703125" style="211" bestFit="1" customWidth="1"/>
    <col min="8455" max="8455" width="5" style="211" bestFit="1" customWidth="1"/>
    <col min="8456" max="8456" width="13.42578125" style="211" bestFit="1" customWidth="1"/>
    <col min="8457" max="8457" width="12" style="211" customWidth="1"/>
    <col min="8458" max="8700" width="8.7109375" style="211"/>
    <col min="8701" max="8701" width="9.85546875" style="211" bestFit="1" customWidth="1"/>
    <col min="8702" max="8702" width="8.28515625" style="211" bestFit="1" customWidth="1"/>
    <col min="8703" max="8703" width="18.5703125" style="211" customWidth="1"/>
    <col min="8704" max="8704" width="17.140625" style="211" customWidth="1"/>
    <col min="8705" max="8705" width="14.5703125" style="211" bestFit="1" customWidth="1"/>
    <col min="8706" max="8706" width="8.7109375" style="211"/>
    <col min="8707" max="8707" width="3.85546875" style="211" customWidth="1"/>
    <col min="8708" max="8708" width="14.42578125" style="211" bestFit="1" customWidth="1"/>
    <col min="8709" max="8709" width="7.140625" style="211" bestFit="1" customWidth="1"/>
    <col min="8710" max="8710" width="8.5703125" style="211" bestFit="1" customWidth="1"/>
    <col min="8711" max="8711" width="5" style="211" bestFit="1" customWidth="1"/>
    <col min="8712" max="8712" width="13.42578125" style="211" bestFit="1" customWidth="1"/>
    <col min="8713" max="8713" width="12" style="211" customWidth="1"/>
    <col min="8714" max="8956" width="8.7109375" style="211"/>
    <col min="8957" max="8957" width="9.85546875" style="211" bestFit="1" customWidth="1"/>
    <col min="8958" max="8958" width="8.28515625" style="211" bestFit="1" customWidth="1"/>
    <col min="8959" max="8959" width="18.5703125" style="211" customWidth="1"/>
    <col min="8960" max="8960" width="17.140625" style="211" customWidth="1"/>
    <col min="8961" max="8961" width="14.5703125" style="211" bestFit="1" customWidth="1"/>
    <col min="8962" max="8962" width="8.7109375" style="211"/>
    <col min="8963" max="8963" width="3.85546875" style="211" customWidth="1"/>
    <col min="8964" max="8964" width="14.42578125" style="211" bestFit="1" customWidth="1"/>
    <col min="8965" max="8965" width="7.140625" style="211" bestFit="1" customWidth="1"/>
    <col min="8966" max="8966" width="8.5703125" style="211" bestFit="1" customWidth="1"/>
    <col min="8967" max="8967" width="5" style="211" bestFit="1" customWidth="1"/>
    <col min="8968" max="8968" width="13.42578125" style="211" bestFit="1" customWidth="1"/>
    <col min="8969" max="8969" width="12" style="211" customWidth="1"/>
    <col min="8970" max="9212" width="8.7109375" style="211"/>
    <col min="9213" max="9213" width="9.85546875" style="211" bestFit="1" customWidth="1"/>
    <col min="9214" max="9214" width="8.28515625" style="211" bestFit="1" customWidth="1"/>
    <col min="9215" max="9215" width="18.5703125" style="211" customWidth="1"/>
    <col min="9216" max="9216" width="17.140625" style="211" customWidth="1"/>
    <col min="9217" max="9217" width="14.5703125" style="211" bestFit="1" customWidth="1"/>
    <col min="9218" max="9218" width="8.7109375" style="211"/>
    <col min="9219" max="9219" width="3.85546875" style="211" customWidth="1"/>
    <col min="9220" max="9220" width="14.42578125" style="211" bestFit="1" customWidth="1"/>
    <col min="9221" max="9221" width="7.140625" style="211" bestFit="1" customWidth="1"/>
    <col min="9222" max="9222" width="8.5703125" style="211" bestFit="1" customWidth="1"/>
    <col min="9223" max="9223" width="5" style="211" bestFit="1" customWidth="1"/>
    <col min="9224" max="9224" width="13.42578125" style="211" bestFit="1" customWidth="1"/>
    <col min="9225" max="9225" width="12" style="211" customWidth="1"/>
    <col min="9226" max="9468" width="8.7109375" style="211"/>
    <col min="9469" max="9469" width="9.85546875" style="211" bestFit="1" customWidth="1"/>
    <col min="9470" max="9470" width="8.28515625" style="211" bestFit="1" customWidth="1"/>
    <col min="9471" max="9471" width="18.5703125" style="211" customWidth="1"/>
    <col min="9472" max="9472" width="17.140625" style="211" customWidth="1"/>
    <col min="9473" max="9473" width="14.5703125" style="211" bestFit="1" customWidth="1"/>
    <col min="9474" max="9474" width="8.7109375" style="211"/>
    <col min="9475" max="9475" width="3.85546875" style="211" customWidth="1"/>
    <col min="9476" max="9476" width="14.42578125" style="211" bestFit="1" customWidth="1"/>
    <col min="9477" max="9477" width="7.140625" style="211" bestFit="1" customWidth="1"/>
    <col min="9478" max="9478" width="8.5703125" style="211" bestFit="1" customWidth="1"/>
    <col min="9479" max="9479" width="5" style="211" bestFit="1" customWidth="1"/>
    <col min="9480" max="9480" width="13.42578125" style="211" bestFit="1" customWidth="1"/>
    <col min="9481" max="9481" width="12" style="211" customWidth="1"/>
    <col min="9482" max="9724" width="8.7109375" style="211"/>
    <col min="9725" max="9725" width="9.85546875" style="211" bestFit="1" customWidth="1"/>
    <col min="9726" max="9726" width="8.28515625" style="211" bestFit="1" customWidth="1"/>
    <col min="9727" max="9727" width="18.5703125" style="211" customWidth="1"/>
    <col min="9728" max="9728" width="17.140625" style="211" customWidth="1"/>
    <col min="9729" max="9729" width="14.5703125" style="211" bestFit="1" customWidth="1"/>
    <col min="9730" max="9730" width="8.7109375" style="211"/>
    <col min="9731" max="9731" width="3.85546875" style="211" customWidth="1"/>
    <col min="9732" max="9732" width="14.42578125" style="211" bestFit="1" customWidth="1"/>
    <col min="9733" max="9733" width="7.140625" style="211" bestFit="1" customWidth="1"/>
    <col min="9734" max="9734" width="8.5703125" style="211" bestFit="1" customWidth="1"/>
    <col min="9735" max="9735" width="5" style="211" bestFit="1" customWidth="1"/>
    <col min="9736" max="9736" width="13.42578125" style="211" bestFit="1" customWidth="1"/>
    <col min="9737" max="9737" width="12" style="211" customWidth="1"/>
    <col min="9738" max="9980" width="8.7109375" style="211"/>
    <col min="9981" max="9981" width="9.85546875" style="211" bestFit="1" customWidth="1"/>
    <col min="9982" max="9982" width="8.28515625" style="211" bestFit="1" customWidth="1"/>
    <col min="9983" max="9983" width="18.5703125" style="211" customWidth="1"/>
    <col min="9984" max="9984" width="17.140625" style="211" customWidth="1"/>
    <col min="9985" max="9985" width="14.5703125" style="211" bestFit="1" customWidth="1"/>
    <col min="9986" max="9986" width="8.7109375" style="211"/>
    <col min="9987" max="9987" width="3.85546875" style="211" customWidth="1"/>
    <col min="9988" max="9988" width="14.42578125" style="211" bestFit="1" customWidth="1"/>
    <col min="9989" max="9989" width="7.140625" style="211" bestFit="1" customWidth="1"/>
    <col min="9990" max="9990" width="8.5703125" style="211" bestFit="1" customWidth="1"/>
    <col min="9991" max="9991" width="5" style="211" bestFit="1" customWidth="1"/>
    <col min="9992" max="9992" width="13.42578125" style="211" bestFit="1" customWidth="1"/>
    <col min="9993" max="9993" width="12" style="211" customWidth="1"/>
    <col min="9994" max="10236" width="8.7109375" style="211"/>
    <col min="10237" max="10237" width="9.85546875" style="211" bestFit="1" customWidth="1"/>
    <col min="10238" max="10238" width="8.28515625" style="211" bestFit="1" customWidth="1"/>
    <col min="10239" max="10239" width="18.5703125" style="211" customWidth="1"/>
    <col min="10240" max="10240" width="17.140625" style="211" customWidth="1"/>
    <col min="10241" max="10241" width="14.5703125" style="211" bestFit="1" customWidth="1"/>
    <col min="10242" max="10242" width="8.7109375" style="211"/>
    <col min="10243" max="10243" width="3.85546875" style="211" customWidth="1"/>
    <col min="10244" max="10244" width="14.42578125" style="211" bestFit="1" customWidth="1"/>
    <col min="10245" max="10245" width="7.140625" style="211" bestFit="1" customWidth="1"/>
    <col min="10246" max="10246" width="8.5703125" style="211" bestFit="1" customWidth="1"/>
    <col min="10247" max="10247" width="5" style="211" bestFit="1" customWidth="1"/>
    <col min="10248" max="10248" width="13.42578125" style="211" bestFit="1" customWidth="1"/>
    <col min="10249" max="10249" width="12" style="211" customWidth="1"/>
    <col min="10250" max="10492" width="8.7109375" style="211"/>
    <col min="10493" max="10493" width="9.85546875" style="211" bestFit="1" customWidth="1"/>
    <col min="10494" max="10494" width="8.28515625" style="211" bestFit="1" customWidth="1"/>
    <col min="10495" max="10495" width="18.5703125" style="211" customWidth="1"/>
    <col min="10496" max="10496" width="17.140625" style="211" customWidth="1"/>
    <col min="10497" max="10497" width="14.5703125" style="211" bestFit="1" customWidth="1"/>
    <col min="10498" max="10498" width="8.7109375" style="211"/>
    <col min="10499" max="10499" width="3.85546875" style="211" customWidth="1"/>
    <col min="10500" max="10500" width="14.42578125" style="211" bestFit="1" customWidth="1"/>
    <col min="10501" max="10501" width="7.140625" style="211" bestFit="1" customWidth="1"/>
    <col min="10502" max="10502" width="8.5703125" style="211" bestFit="1" customWidth="1"/>
    <col min="10503" max="10503" width="5" style="211" bestFit="1" customWidth="1"/>
    <col min="10504" max="10504" width="13.42578125" style="211" bestFit="1" customWidth="1"/>
    <col min="10505" max="10505" width="12" style="211" customWidth="1"/>
    <col min="10506" max="10748" width="8.7109375" style="211"/>
    <col min="10749" max="10749" width="9.85546875" style="211" bestFit="1" customWidth="1"/>
    <col min="10750" max="10750" width="8.28515625" style="211" bestFit="1" customWidth="1"/>
    <col min="10751" max="10751" width="18.5703125" style="211" customWidth="1"/>
    <col min="10752" max="10752" width="17.140625" style="211" customWidth="1"/>
    <col min="10753" max="10753" width="14.5703125" style="211" bestFit="1" customWidth="1"/>
    <col min="10754" max="10754" width="8.7109375" style="211"/>
    <col min="10755" max="10755" width="3.85546875" style="211" customWidth="1"/>
    <col min="10756" max="10756" width="14.42578125" style="211" bestFit="1" customWidth="1"/>
    <col min="10757" max="10757" width="7.140625" style="211" bestFit="1" customWidth="1"/>
    <col min="10758" max="10758" width="8.5703125" style="211" bestFit="1" customWidth="1"/>
    <col min="10759" max="10759" width="5" style="211" bestFit="1" customWidth="1"/>
    <col min="10760" max="10760" width="13.42578125" style="211" bestFit="1" customWidth="1"/>
    <col min="10761" max="10761" width="12" style="211" customWidth="1"/>
    <col min="10762" max="11004" width="8.7109375" style="211"/>
    <col min="11005" max="11005" width="9.85546875" style="211" bestFit="1" customWidth="1"/>
    <col min="11006" max="11006" width="8.28515625" style="211" bestFit="1" customWidth="1"/>
    <col min="11007" max="11007" width="18.5703125" style="211" customWidth="1"/>
    <col min="11008" max="11008" width="17.140625" style="211" customWidth="1"/>
    <col min="11009" max="11009" width="14.5703125" style="211" bestFit="1" customWidth="1"/>
    <col min="11010" max="11010" width="8.7109375" style="211"/>
    <col min="11011" max="11011" width="3.85546875" style="211" customWidth="1"/>
    <col min="11012" max="11012" width="14.42578125" style="211" bestFit="1" customWidth="1"/>
    <col min="11013" max="11013" width="7.140625" style="211" bestFit="1" customWidth="1"/>
    <col min="11014" max="11014" width="8.5703125" style="211" bestFit="1" customWidth="1"/>
    <col min="11015" max="11015" width="5" style="211" bestFit="1" customWidth="1"/>
    <col min="11016" max="11016" width="13.42578125" style="211" bestFit="1" customWidth="1"/>
    <col min="11017" max="11017" width="12" style="211" customWidth="1"/>
    <col min="11018" max="11260" width="8.7109375" style="211"/>
    <col min="11261" max="11261" width="9.85546875" style="211" bestFit="1" customWidth="1"/>
    <col min="11262" max="11262" width="8.28515625" style="211" bestFit="1" customWidth="1"/>
    <col min="11263" max="11263" width="18.5703125" style="211" customWidth="1"/>
    <col min="11264" max="11264" width="17.140625" style="211" customWidth="1"/>
    <col min="11265" max="11265" width="14.5703125" style="211" bestFit="1" customWidth="1"/>
    <col min="11266" max="11266" width="8.7109375" style="211"/>
    <col min="11267" max="11267" width="3.85546875" style="211" customWidth="1"/>
    <col min="11268" max="11268" width="14.42578125" style="211" bestFit="1" customWidth="1"/>
    <col min="11269" max="11269" width="7.140625" style="211" bestFit="1" customWidth="1"/>
    <col min="11270" max="11270" width="8.5703125" style="211" bestFit="1" customWidth="1"/>
    <col min="11271" max="11271" width="5" style="211" bestFit="1" customWidth="1"/>
    <col min="11272" max="11272" width="13.42578125" style="211" bestFit="1" customWidth="1"/>
    <col min="11273" max="11273" width="12" style="211" customWidth="1"/>
    <col min="11274" max="11516" width="8.7109375" style="211"/>
    <col min="11517" max="11517" width="9.85546875" style="211" bestFit="1" customWidth="1"/>
    <col min="11518" max="11518" width="8.28515625" style="211" bestFit="1" customWidth="1"/>
    <col min="11519" max="11519" width="18.5703125" style="211" customWidth="1"/>
    <col min="11520" max="11520" width="17.140625" style="211" customWidth="1"/>
    <col min="11521" max="11521" width="14.5703125" style="211" bestFit="1" customWidth="1"/>
    <col min="11522" max="11522" width="8.7109375" style="211"/>
    <col min="11523" max="11523" width="3.85546875" style="211" customWidth="1"/>
    <col min="11524" max="11524" width="14.42578125" style="211" bestFit="1" customWidth="1"/>
    <col min="11525" max="11525" width="7.140625" style="211" bestFit="1" customWidth="1"/>
    <col min="11526" max="11526" width="8.5703125" style="211" bestFit="1" customWidth="1"/>
    <col min="11527" max="11527" width="5" style="211" bestFit="1" customWidth="1"/>
    <col min="11528" max="11528" width="13.42578125" style="211" bestFit="1" customWidth="1"/>
    <col min="11529" max="11529" width="12" style="211" customWidth="1"/>
    <col min="11530" max="11772" width="8.7109375" style="211"/>
    <col min="11773" max="11773" width="9.85546875" style="211" bestFit="1" customWidth="1"/>
    <col min="11774" max="11774" width="8.28515625" style="211" bestFit="1" customWidth="1"/>
    <col min="11775" max="11775" width="18.5703125" style="211" customWidth="1"/>
    <col min="11776" max="11776" width="17.140625" style="211" customWidth="1"/>
    <col min="11777" max="11777" width="14.5703125" style="211" bestFit="1" customWidth="1"/>
    <col min="11778" max="11778" width="8.7109375" style="211"/>
    <col min="11779" max="11779" width="3.85546875" style="211" customWidth="1"/>
    <col min="11780" max="11780" width="14.42578125" style="211" bestFit="1" customWidth="1"/>
    <col min="11781" max="11781" width="7.140625" style="211" bestFit="1" customWidth="1"/>
    <col min="11782" max="11782" width="8.5703125" style="211" bestFit="1" customWidth="1"/>
    <col min="11783" max="11783" width="5" style="211" bestFit="1" customWidth="1"/>
    <col min="11784" max="11784" width="13.42578125" style="211" bestFit="1" customWidth="1"/>
    <col min="11785" max="11785" width="12" style="211" customWidth="1"/>
    <col min="11786" max="12028" width="8.7109375" style="211"/>
    <col min="12029" max="12029" width="9.85546875" style="211" bestFit="1" customWidth="1"/>
    <col min="12030" max="12030" width="8.28515625" style="211" bestFit="1" customWidth="1"/>
    <col min="12031" max="12031" width="18.5703125" style="211" customWidth="1"/>
    <col min="12032" max="12032" width="17.140625" style="211" customWidth="1"/>
    <col min="12033" max="12033" width="14.5703125" style="211" bestFit="1" customWidth="1"/>
    <col min="12034" max="12034" width="8.7109375" style="211"/>
    <col min="12035" max="12035" width="3.85546875" style="211" customWidth="1"/>
    <col min="12036" max="12036" width="14.42578125" style="211" bestFit="1" customWidth="1"/>
    <col min="12037" max="12037" width="7.140625" style="211" bestFit="1" customWidth="1"/>
    <col min="12038" max="12038" width="8.5703125" style="211" bestFit="1" customWidth="1"/>
    <col min="12039" max="12039" width="5" style="211" bestFit="1" customWidth="1"/>
    <col min="12040" max="12040" width="13.42578125" style="211" bestFit="1" customWidth="1"/>
    <col min="12041" max="12041" width="12" style="211" customWidth="1"/>
    <col min="12042" max="12284" width="8.7109375" style="211"/>
    <col min="12285" max="12285" width="9.85546875" style="211" bestFit="1" customWidth="1"/>
    <col min="12286" max="12286" width="8.28515625" style="211" bestFit="1" customWidth="1"/>
    <col min="12287" max="12287" width="18.5703125" style="211" customWidth="1"/>
    <col min="12288" max="12288" width="17.140625" style="211" customWidth="1"/>
    <col min="12289" max="12289" width="14.5703125" style="211" bestFit="1" customWidth="1"/>
    <col min="12290" max="12290" width="8.7109375" style="211"/>
    <col min="12291" max="12291" width="3.85546875" style="211" customWidth="1"/>
    <col min="12292" max="12292" width="14.42578125" style="211" bestFit="1" customWidth="1"/>
    <col min="12293" max="12293" width="7.140625" style="211" bestFit="1" customWidth="1"/>
    <col min="12294" max="12294" width="8.5703125" style="211" bestFit="1" customWidth="1"/>
    <col min="12295" max="12295" width="5" style="211" bestFit="1" customWidth="1"/>
    <col min="12296" max="12296" width="13.42578125" style="211" bestFit="1" customWidth="1"/>
    <col min="12297" max="12297" width="12" style="211" customWidth="1"/>
    <col min="12298" max="12540" width="8.7109375" style="211"/>
    <col min="12541" max="12541" width="9.85546875" style="211" bestFit="1" customWidth="1"/>
    <col min="12542" max="12542" width="8.28515625" style="211" bestFit="1" customWidth="1"/>
    <col min="12543" max="12543" width="18.5703125" style="211" customWidth="1"/>
    <col min="12544" max="12544" width="17.140625" style="211" customWidth="1"/>
    <col min="12545" max="12545" width="14.5703125" style="211" bestFit="1" customWidth="1"/>
    <col min="12546" max="12546" width="8.7109375" style="211"/>
    <col min="12547" max="12547" width="3.85546875" style="211" customWidth="1"/>
    <col min="12548" max="12548" width="14.42578125" style="211" bestFit="1" customWidth="1"/>
    <col min="12549" max="12549" width="7.140625" style="211" bestFit="1" customWidth="1"/>
    <col min="12550" max="12550" width="8.5703125" style="211" bestFit="1" customWidth="1"/>
    <col min="12551" max="12551" width="5" style="211" bestFit="1" customWidth="1"/>
    <col min="12552" max="12552" width="13.42578125" style="211" bestFit="1" customWidth="1"/>
    <col min="12553" max="12553" width="12" style="211" customWidth="1"/>
    <col min="12554" max="12796" width="8.7109375" style="211"/>
    <col min="12797" max="12797" width="9.85546875" style="211" bestFit="1" customWidth="1"/>
    <col min="12798" max="12798" width="8.28515625" style="211" bestFit="1" customWidth="1"/>
    <col min="12799" max="12799" width="18.5703125" style="211" customWidth="1"/>
    <col min="12800" max="12800" width="17.140625" style="211" customWidth="1"/>
    <col min="12801" max="12801" width="14.5703125" style="211" bestFit="1" customWidth="1"/>
    <col min="12802" max="12802" width="8.7109375" style="211"/>
    <col min="12803" max="12803" width="3.85546875" style="211" customWidth="1"/>
    <col min="12804" max="12804" width="14.42578125" style="211" bestFit="1" customWidth="1"/>
    <col min="12805" max="12805" width="7.140625" style="211" bestFit="1" customWidth="1"/>
    <col min="12806" max="12806" width="8.5703125" style="211" bestFit="1" customWidth="1"/>
    <col min="12807" max="12807" width="5" style="211" bestFit="1" customWidth="1"/>
    <col min="12808" max="12808" width="13.42578125" style="211" bestFit="1" customWidth="1"/>
    <col min="12809" max="12809" width="12" style="211" customWidth="1"/>
    <col min="12810" max="13052" width="8.7109375" style="211"/>
    <col min="13053" max="13053" width="9.85546875" style="211" bestFit="1" customWidth="1"/>
    <col min="13054" max="13054" width="8.28515625" style="211" bestFit="1" customWidth="1"/>
    <col min="13055" max="13055" width="18.5703125" style="211" customWidth="1"/>
    <col min="13056" max="13056" width="17.140625" style="211" customWidth="1"/>
    <col min="13057" max="13057" width="14.5703125" style="211" bestFit="1" customWidth="1"/>
    <col min="13058" max="13058" width="8.7109375" style="211"/>
    <col min="13059" max="13059" width="3.85546875" style="211" customWidth="1"/>
    <col min="13060" max="13060" width="14.42578125" style="211" bestFit="1" customWidth="1"/>
    <col min="13061" max="13061" width="7.140625" style="211" bestFit="1" customWidth="1"/>
    <col min="13062" max="13062" width="8.5703125" style="211" bestFit="1" customWidth="1"/>
    <col min="13063" max="13063" width="5" style="211" bestFit="1" customWidth="1"/>
    <col min="13064" max="13064" width="13.42578125" style="211" bestFit="1" customWidth="1"/>
    <col min="13065" max="13065" width="12" style="211" customWidth="1"/>
    <col min="13066" max="13308" width="8.7109375" style="211"/>
    <col min="13309" max="13309" width="9.85546875" style="211" bestFit="1" customWidth="1"/>
    <col min="13310" max="13310" width="8.28515625" style="211" bestFit="1" customWidth="1"/>
    <col min="13311" max="13311" width="18.5703125" style="211" customWidth="1"/>
    <col min="13312" max="13312" width="17.140625" style="211" customWidth="1"/>
    <col min="13313" max="13313" width="14.5703125" style="211" bestFit="1" customWidth="1"/>
    <col min="13314" max="13314" width="8.7109375" style="211"/>
    <col min="13315" max="13315" width="3.85546875" style="211" customWidth="1"/>
    <col min="13316" max="13316" width="14.42578125" style="211" bestFit="1" customWidth="1"/>
    <col min="13317" max="13317" width="7.140625" style="211" bestFit="1" customWidth="1"/>
    <col min="13318" max="13318" width="8.5703125" style="211" bestFit="1" customWidth="1"/>
    <col min="13319" max="13319" width="5" style="211" bestFit="1" customWidth="1"/>
    <col min="13320" max="13320" width="13.42578125" style="211" bestFit="1" customWidth="1"/>
    <col min="13321" max="13321" width="12" style="211" customWidth="1"/>
    <col min="13322" max="13564" width="8.7109375" style="211"/>
    <col min="13565" max="13565" width="9.85546875" style="211" bestFit="1" customWidth="1"/>
    <col min="13566" max="13566" width="8.28515625" style="211" bestFit="1" customWidth="1"/>
    <col min="13567" max="13567" width="18.5703125" style="211" customWidth="1"/>
    <col min="13568" max="13568" width="17.140625" style="211" customWidth="1"/>
    <col min="13569" max="13569" width="14.5703125" style="211" bestFit="1" customWidth="1"/>
    <col min="13570" max="13570" width="8.7109375" style="211"/>
    <col min="13571" max="13571" width="3.85546875" style="211" customWidth="1"/>
    <col min="13572" max="13572" width="14.42578125" style="211" bestFit="1" customWidth="1"/>
    <col min="13573" max="13573" width="7.140625" style="211" bestFit="1" customWidth="1"/>
    <col min="13574" max="13574" width="8.5703125" style="211" bestFit="1" customWidth="1"/>
    <col min="13575" max="13575" width="5" style="211" bestFit="1" customWidth="1"/>
    <col min="13576" max="13576" width="13.42578125" style="211" bestFit="1" customWidth="1"/>
    <col min="13577" max="13577" width="12" style="211" customWidth="1"/>
    <col min="13578" max="13820" width="8.7109375" style="211"/>
    <col min="13821" max="13821" width="9.85546875" style="211" bestFit="1" customWidth="1"/>
    <col min="13822" max="13822" width="8.28515625" style="211" bestFit="1" customWidth="1"/>
    <col min="13823" max="13823" width="18.5703125" style="211" customWidth="1"/>
    <col min="13824" max="13824" width="17.140625" style="211" customWidth="1"/>
    <col min="13825" max="13825" width="14.5703125" style="211" bestFit="1" customWidth="1"/>
    <col min="13826" max="13826" width="8.7109375" style="211"/>
    <col min="13827" max="13827" width="3.85546875" style="211" customWidth="1"/>
    <col min="13828" max="13828" width="14.42578125" style="211" bestFit="1" customWidth="1"/>
    <col min="13829" max="13829" width="7.140625" style="211" bestFit="1" customWidth="1"/>
    <col min="13830" max="13830" width="8.5703125" style="211" bestFit="1" customWidth="1"/>
    <col min="13831" max="13831" width="5" style="211" bestFit="1" customWidth="1"/>
    <col min="13832" max="13832" width="13.42578125" style="211" bestFit="1" customWidth="1"/>
    <col min="13833" max="13833" width="12" style="211" customWidth="1"/>
    <col min="13834" max="14076" width="8.7109375" style="211"/>
    <col min="14077" max="14077" width="9.85546875" style="211" bestFit="1" customWidth="1"/>
    <col min="14078" max="14078" width="8.28515625" style="211" bestFit="1" customWidth="1"/>
    <col min="14079" max="14079" width="18.5703125" style="211" customWidth="1"/>
    <col min="14080" max="14080" width="17.140625" style="211" customWidth="1"/>
    <col min="14081" max="14081" width="14.5703125" style="211" bestFit="1" customWidth="1"/>
    <col min="14082" max="14082" width="8.7109375" style="211"/>
    <col min="14083" max="14083" width="3.85546875" style="211" customWidth="1"/>
    <col min="14084" max="14084" width="14.42578125" style="211" bestFit="1" customWidth="1"/>
    <col min="14085" max="14085" width="7.140625" style="211" bestFit="1" customWidth="1"/>
    <col min="14086" max="14086" width="8.5703125" style="211" bestFit="1" customWidth="1"/>
    <col min="14087" max="14087" width="5" style="211" bestFit="1" customWidth="1"/>
    <col min="14088" max="14088" width="13.42578125" style="211" bestFit="1" customWidth="1"/>
    <col min="14089" max="14089" width="12" style="211" customWidth="1"/>
    <col min="14090" max="14332" width="8.7109375" style="211"/>
    <col min="14333" max="14333" width="9.85546875" style="211" bestFit="1" customWidth="1"/>
    <col min="14334" max="14334" width="8.28515625" style="211" bestFit="1" customWidth="1"/>
    <col min="14335" max="14335" width="18.5703125" style="211" customWidth="1"/>
    <col min="14336" max="14336" width="17.140625" style="211" customWidth="1"/>
    <col min="14337" max="14337" width="14.5703125" style="211" bestFit="1" customWidth="1"/>
    <col min="14338" max="14338" width="8.7109375" style="211"/>
    <col min="14339" max="14339" width="3.85546875" style="211" customWidth="1"/>
    <col min="14340" max="14340" width="14.42578125" style="211" bestFit="1" customWidth="1"/>
    <col min="14341" max="14341" width="7.140625" style="211" bestFit="1" customWidth="1"/>
    <col min="14342" max="14342" width="8.5703125" style="211" bestFit="1" customWidth="1"/>
    <col min="14343" max="14343" width="5" style="211" bestFit="1" customWidth="1"/>
    <col min="14344" max="14344" width="13.42578125" style="211" bestFit="1" customWidth="1"/>
    <col min="14345" max="14345" width="12" style="211" customWidth="1"/>
    <col min="14346" max="14588" width="8.7109375" style="211"/>
    <col min="14589" max="14589" width="9.85546875" style="211" bestFit="1" customWidth="1"/>
    <col min="14590" max="14590" width="8.28515625" style="211" bestFit="1" customWidth="1"/>
    <col min="14591" max="14591" width="18.5703125" style="211" customWidth="1"/>
    <col min="14592" max="14592" width="17.140625" style="211" customWidth="1"/>
    <col min="14593" max="14593" width="14.5703125" style="211" bestFit="1" customWidth="1"/>
    <col min="14594" max="14594" width="8.7109375" style="211"/>
    <col min="14595" max="14595" width="3.85546875" style="211" customWidth="1"/>
    <col min="14596" max="14596" width="14.42578125" style="211" bestFit="1" customWidth="1"/>
    <col min="14597" max="14597" width="7.140625" style="211" bestFit="1" customWidth="1"/>
    <col min="14598" max="14598" width="8.5703125" style="211" bestFit="1" customWidth="1"/>
    <col min="14599" max="14599" width="5" style="211" bestFit="1" customWidth="1"/>
    <col min="14600" max="14600" width="13.42578125" style="211" bestFit="1" customWidth="1"/>
    <col min="14601" max="14601" width="12" style="211" customWidth="1"/>
    <col min="14602" max="14844" width="8.7109375" style="211"/>
    <col min="14845" max="14845" width="9.85546875" style="211" bestFit="1" customWidth="1"/>
    <col min="14846" max="14846" width="8.28515625" style="211" bestFit="1" customWidth="1"/>
    <col min="14847" max="14847" width="18.5703125" style="211" customWidth="1"/>
    <col min="14848" max="14848" width="17.140625" style="211" customWidth="1"/>
    <col min="14849" max="14849" width="14.5703125" style="211" bestFit="1" customWidth="1"/>
    <col min="14850" max="14850" width="8.7109375" style="211"/>
    <col min="14851" max="14851" width="3.85546875" style="211" customWidth="1"/>
    <col min="14852" max="14852" width="14.42578125" style="211" bestFit="1" customWidth="1"/>
    <col min="14853" max="14853" width="7.140625" style="211" bestFit="1" customWidth="1"/>
    <col min="14854" max="14854" width="8.5703125" style="211" bestFit="1" customWidth="1"/>
    <col min="14855" max="14855" width="5" style="211" bestFit="1" customWidth="1"/>
    <col min="14856" max="14856" width="13.42578125" style="211" bestFit="1" customWidth="1"/>
    <col min="14857" max="14857" width="12" style="211" customWidth="1"/>
    <col min="14858" max="15100" width="8.7109375" style="211"/>
    <col min="15101" max="15101" width="9.85546875" style="211" bestFit="1" customWidth="1"/>
    <col min="15102" max="15102" width="8.28515625" style="211" bestFit="1" customWidth="1"/>
    <col min="15103" max="15103" width="18.5703125" style="211" customWidth="1"/>
    <col min="15104" max="15104" width="17.140625" style="211" customWidth="1"/>
    <col min="15105" max="15105" width="14.5703125" style="211" bestFit="1" customWidth="1"/>
    <col min="15106" max="15106" width="8.7109375" style="211"/>
    <col min="15107" max="15107" width="3.85546875" style="211" customWidth="1"/>
    <col min="15108" max="15108" width="14.42578125" style="211" bestFit="1" customWidth="1"/>
    <col min="15109" max="15109" width="7.140625" style="211" bestFit="1" customWidth="1"/>
    <col min="15110" max="15110" width="8.5703125" style="211" bestFit="1" customWidth="1"/>
    <col min="15111" max="15111" width="5" style="211" bestFit="1" customWidth="1"/>
    <col min="15112" max="15112" width="13.42578125" style="211" bestFit="1" customWidth="1"/>
    <col min="15113" max="15113" width="12" style="211" customWidth="1"/>
    <col min="15114" max="15356" width="8.7109375" style="211"/>
    <col min="15357" max="15357" width="9.85546875" style="211" bestFit="1" customWidth="1"/>
    <col min="15358" max="15358" width="8.28515625" style="211" bestFit="1" customWidth="1"/>
    <col min="15359" max="15359" width="18.5703125" style="211" customWidth="1"/>
    <col min="15360" max="15360" width="17.140625" style="211" customWidth="1"/>
    <col min="15361" max="15361" width="14.5703125" style="211" bestFit="1" customWidth="1"/>
    <col min="15362" max="15362" width="8.7109375" style="211"/>
    <col min="15363" max="15363" width="3.85546875" style="211" customWidth="1"/>
    <col min="15364" max="15364" width="14.42578125" style="211" bestFit="1" customWidth="1"/>
    <col min="15365" max="15365" width="7.140625" style="211" bestFit="1" customWidth="1"/>
    <col min="15366" max="15366" width="8.5703125" style="211" bestFit="1" customWidth="1"/>
    <col min="15367" max="15367" width="5" style="211" bestFit="1" customWidth="1"/>
    <col min="15368" max="15368" width="13.42578125" style="211" bestFit="1" customWidth="1"/>
    <col min="15369" max="15369" width="12" style="211" customWidth="1"/>
    <col min="15370" max="15612" width="8.7109375" style="211"/>
    <col min="15613" max="15613" width="9.85546875" style="211" bestFit="1" customWidth="1"/>
    <col min="15614" max="15614" width="8.28515625" style="211" bestFit="1" customWidth="1"/>
    <col min="15615" max="15615" width="18.5703125" style="211" customWidth="1"/>
    <col min="15616" max="15616" width="17.140625" style="211" customWidth="1"/>
    <col min="15617" max="15617" width="14.5703125" style="211" bestFit="1" customWidth="1"/>
    <col min="15618" max="15618" width="8.7109375" style="211"/>
    <col min="15619" max="15619" width="3.85546875" style="211" customWidth="1"/>
    <col min="15620" max="15620" width="14.42578125" style="211" bestFit="1" customWidth="1"/>
    <col min="15621" max="15621" width="7.140625" style="211" bestFit="1" customWidth="1"/>
    <col min="15622" max="15622" width="8.5703125" style="211" bestFit="1" customWidth="1"/>
    <col min="15623" max="15623" width="5" style="211" bestFit="1" customWidth="1"/>
    <col min="15624" max="15624" width="13.42578125" style="211" bestFit="1" customWidth="1"/>
    <col min="15625" max="15625" width="12" style="211" customWidth="1"/>
    <col min="15626" max="15868" width="8.7109375" style="211"/>
    <col min="15869" max="15869" width="9.85546875" style="211" bestFit="1" customWidth="1"/>
    <col min="15870" max="15870" width="8.28515625" style="211" bestFit="1" customWidth="1"/>
    <col min="15871" max="15871" width="18.5703125" style="211" customWidth="1"/>
    <col min="15872" max="15872" width="17.140625" style="211" customWidth="1"/>
    <col min="15873" max="15873" width="14.5703125" style="211" bestFit="1" customWidth="1"/>
    <col min="15874" max="15874" width="8.7109375" style="211"/>
    <col min="15875" max="15875" width="3.85546875" style="211" customWidth="1"/>
    <col min="15876" max="15876" width="14.42578125" style="211" bestFit="1" customWidth="1"/>
    <col min="15877" max="15877" width="7.140625" style="211" bestFit="1" customWidth="1"/>
    <col min="15878" max="15878" width="8.5703125" style="211" bestFit="1" customWidth="1"/>
    <col min="15879" max="15879" width="5" style="211" bestFit="1" customWidth="1"/>
    <col min="15880" max="15880" width="13.42578125" style="211" bestFit="1" customWidth="1"/>
    <col min="15881" max="15881" width="12" style="211" customWidth="1"/>
    <col min="15882" max="16124" width="8.7109375" style="211"/>
    <col min="16125" max="16125" width="9.85546875" style="211" bestFit="1" customWidth="1"/>
    <col min="16126" max="16126" width="8.28515625" style="211" bestFit="1" customWidth="1"/>
    <col min="16127" max="16127" width="18.5703125" style="211" customWidth="1"/>
    <col min="16128" max="16128" width="17.140625" style="211" customWidth="1"/>
    <col min="16129" max="16129" width="14.5703125" style="211" bestFit="1" customWidth="1"/>
    <col min="16130" max="16130" width="8.7109375" style="211"/>
    <col min="16131" max="16131" width="3.85546875" style="211" customWidth="1"/>
    <col min="16132" max="16132" width="14.42578125" style="211" bestFit="1" customWidth="1"/>
    <col min="16133" max="16133" width="7.140625" style="211" bestFit="1" customWidth="1"/>
    <col min="16134" max="16134" width="8.5703125" style="211" bestFit="1" customWidth="1"/>
    <col min="16135" max="16135" width="5" style="211" bestFit="1" customWidth="1"/>
    <col min="16136" max="16136" width="13.42578125" style="211" bestFit="1" customWidth="1"/>
    <col min="16137" max="16137" width="12" style="211" customWidth="1"/>
    <col min="16138" max="16378" width="8.7109375" style="211"/>
    <col min="16379" max="16384" width="9" style="211" customWidth="1"/>
  </cols>
  <sheetData>
    <row r="9" spans="1:3">
      <c r="A9" s="287" t="s">
        <v>611</v>
      </c>
      <c r="B9" s="287"/>
      <c r="C9" s="287"/>
    </row>
    <row r="11" spans="1:3">
      <c r="A11" s="212" t="s">
        <v>598</v>
      </c>
      <c r="B11" s="213" t="s">
        <v>599</v>
      </c>
      <c r="C11" s="214"/>
    </row>
    <row r="12" spans="1:3">
      <c r="A12" s="215">
        <v>1</v>
      </c>
      <c r="B12" s="216" t="s">
        <v>600</v>
      </c>
      <c r="C12" s="217" t="str">
        <f>'oo too con'!F55</f>
        <v>https://bonbanh.com/xe-honda-crv-l-2020-6308287</v>
      </c>
    </row>
    <row r="13" spans="1:3">
      <c r="A13" s="215">
        <f>A12+1</f>
        <v>2</v>
      </c>
      <c r="B13" s="216" t="s">
        <v>601</v>
      </c>
      <c r="C13" s="218">
        <f>'oo too con'!F58</f>
        <v>815000000</v>
      </c>
    </row>
    <row r="14" spans="1:3">
      <c r="A14" s="215">
        <f t="shared" ref="A14:A29" si="0">A13+1</f>
        <v>3</v>
      </c>
      <c r="B14" s="216" t="s">
        <v>602</v>
      </c>
      <c r="C14" s="218">
        <f>'oo too con'!F67</f>
        <v>733500000</v>
      </c>
    </row>
    <row r="15" spans="1:3">
      <c r="A15" s="215">
        <f t="shared" si="0"/>
        <v>4</v>
      </c>
      <c r="B15" s="216" t="s">
        <v>186</v>
      </c>
      <c r="C15" s="237" t="str">
        <f>'oo too con'!F60</f>
        <v>Đang rao bán</v>
      </c>
    </row>
    <row r="16" spans="1:3">
      <c r="A16" s="215">
        <f t="shared" si="0"/>
        <v>5</v>
      </c>
      <c r="B16" s="216" t="s">
        <v>603</v>
      </c>
      <c r="C16" s="238" t="str">
        <f>'oo too con'!F56</f>
        <v>Tháng 7/2025</v>
      </c>
    </row>
    <row r="17" spans="1:4">
      <c r="A17" s="215">
        <f t="shared" si="0"/>
        <v>6</v>
      </c>
      <c r="B17" s="216" t="s">
        <v>604</v>
      </c>
      <c r="C17" s="217" t="s">
        <v>608</v>
      </c>
    </row>
    <row r="18" spans="1:4">
      <c r="A18" s="215">
        <f t="shared" si="0"/>
        <v>7</v>
      </c>
      <c r="B18" s="216" t="s">
        <v>182</v>
      </c>
      <c r="C18" s="217" t="str">
        <f>'oo too con'!F57</f>
        <v>Giấy đăng ký xe, đăng kiểm xe</v>
      </c>
    </row>
    <row r="19" spans="1:4">
      <c r="A19" s="215">
        <f t="shared" si="0"/>
        <v>8</v>
      </c>
      <c r="B19" s="216" t="s">
        <v>177</v>
      </c>
      <c r="C19" s="239" t="str">
        <f>'oo too con'!F47</f>
        <v>Chở người</v>
      </c>
    </row>
    <row r="20" spans="1:4">
      <c r="A20" s="215">
        <f t="shared" si="0"/>
        <v>9</v>
      </c>
      <c r="B20" s="219" t="s">
        <v>178</v>
      </c>
      <c r="C20" s="239" t="str">
        <f>'oo too con'!F48</f>
        <v>Ô tô con</v>
      </c>
    </row>
    <row r="21" spans="1:4">
      <c r="A21" s="215">
        <f t="shared" si="0"/>
        <v>10</v>
      </c>
      <c r="B21" s="220" t="s">
        <v>179</v>
      </c>
      <c r="C21" s="217" t="str">
        <f>'oo too con'!F49</f>
        <v>HONDA</v>
      </c>
    </row>
    <row r="22" spans="1:4">
      <c r="A22" s="215">
        <f t="shared" si="0"/>
        <v>11</v>
      </c>
      <c r="B22" s="216" t="s">
        <v>3</v>
      </c>
      <c r="C22" s="240">
        <f>'oo too con'!F53</f>
        <v>2020</v>
      </c>
    </row>
    <row r="23" spans="1:4">
      <c r="A23" s="215">
        <f t="shared" si="0"/>
        <v>12</v>
      </c>
      <c r="B23" s="216" t="s">
        <v>4</v>
      </c>
      <c r="C23" s="217" t="str">
        <f>'oo too con'!F54</f>
        <v>Nhật bản</v>
      </c>
    </row>
    <row r="24" spans="1:4">
      <c r="A24" s="215">
        <f t="shared" si="0"/>
        <v>13</v>
      </c>
      <c r="B24" s="216" t="s">
        <v>187</v>
      </c>
      <c r="C24" s="237" t="str">
        <f>'oo too con'!F61</f>
        <v>Đang sử dụng bình thường</v>
      </c>
    </row>
    <row r="25" spans="1:4" hidden="1">
      <c r="A25" s="215">
        <f t="shared" si="0"/>
        <v>14</v>
      </c>
      <c r="B25" s="216" t="s">
        <v>69</v>
      </c>
      <c r="C25" s="237">
        <f>'oo too con'!F62</f>
        <v>0</v>
      </c>
    </row>
    <row r="26" spans="1:4">
      <c r="A26" s="215">
        <f t="shared" si="0"/>
        <v>15</v>
      </c>
      <c r="B26" s="216" t="s">
        <v>189</v>
      </c>
      <c r="C26" s="237">
        <f>'oo too con'!F63</f>
        <v>68000</v>
      </c>
      <c r="D26" s="221"/>
    </row>
    <row r="27" spans="1:4" hidden="1">
      <c r="A27" s="215">
        <f t="shared" si="0"/>
        <v>16</v>
      </c>
      <c r="B27" s="220" t="s">
        <v>592</v>
      </c>
      <c r="C27" s="237">
        <f>'oo too con'!F64</f>
        <v>0</v>
      </c>
      <c r="D27" s="221"/>
    </row>
    <row r="28" spans="1:4">
      <c r="A28" s="215">
        <f t="shared" si="0"/>
        <v>17</v>
      </c>
      <c r="B28" s="216" t="s">
        <v>594</v>
      </c>
      <c r="C28" s="222" t="str">
        <f>'oo too con'!F65</f>
        <v>Xe hoạt động bình thường, ngoại quan còn mới</v>
      </c>
    </row>
    <row r="29" spans="1:4">
      <c r="A29" s="215">
        <f t="shared" si="0"/>
        <v>18</v>
      </c>
      <c r="B29" s="216" t="s">
        <v>191</v>
      </c>
      <c r="C29" s="241" t="str">
        <f>'oo too con'!F68</f>
        <v>LH:  0989 919 286</v>
      </c>
    </row>
    <row r="30" spans="1:4">
      <c r="A30" s="223" t="s">
        <v>605</v>
      </c>
      <c r="B30" s="224" t="s">
        <v>606</v>
      </c>
      <c r="C30" s="225"/>
    </row>
    <row r="31" spans="1:4" ht="177.6" customHeight="1">
      <c r="A31" s="226"/>
      <c r="B31" s="288"/>
      <c r="C31" s="289"/>
    </row>
    <row r="32" spans="1:4">
      <c r="A32" s="227"/>
      <c r="B32" s="228"/>
      <c r="C32" s="229"/>
    </row>
    <row r="33" spans="1:8" ht="15.75">
      <c r="A33" s="227"/>
      <c r="B33" s="228"/>
      <c r="C33" s="230" t="s">
        <v>607</v>
      </c>
    </row>
    <row r="34" spans="1:8" ht="15.75">
      <c r="A34" s="227"/>
      <c r="B34" s="228"/>
      <c r="C34" s="231"/>
    </row>
    <row r="35" spans="1:8" ht="15.75">
      <c r="A35" s="227"/>
      <c r="B35" s="228"/>
      <c r="C35" s="231"/>
    </row>
    <row r="36" spans="1:8" ht="15.75">
      <c r="A36" s="227"/>
      <c r="B36" s="228"/>
      <c r="C36" s="231"/>
    </row>
    <row r="37" spans="1:8" s="233" customFormat="1" ht="15.75">
      <c r="A37" s="232"/>
      <c r="C37" s="230" t="s">
        <v>609</v>
      </c>
      <c r="D37" s="211"/>
      <c r="E37" s="234"/>
      <c r="F37" s="234"/>
      <c r="G37" s="234"/>
      <c r="H37" s="234"/>
    </row>
    <row r="38" spans="1:8" ht="15.75">
      <c r="C38" s="230"/>
    </row>
    <row r="53" spans="1:11" s="236" customFormat="1">
      <c r="A53" s="211"/>
      <c r="B53" s="235"/>
      <c r="D53" s="211"/>
      <c r="E53" s="211"/>
      <c r="F53" s="211"/>
      <c r="G53" s="211"/>
      <c r="H53" s="211"/>
      <c r="I53" s="211"/>
      <c r="J53" s="211"/>
      <c r="K53" s="211"/>
    </row>
  </sheetData>
  <mergeCells count="2">
    <mergeCell ref="A9:C9"/>
    <mergeCell ref="B31:C31"/>
  </mergeCells>
  <pageMargins left="0.7" right="0.7" top="0.38" bottom="0.27" header="0.3" footer="0.3"/>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K53"/>
  <sheetViews>
    <sheetView topLeftCell="A11" zoomScaleNormal="100" workbookViewId="0">
      <selection activeCell="B30" sqref="A30:B30"/>
    </sheetView>
  </sheetViews>
  <sheetFormatPr defaultRowHeight="15"/>
  <cols>
    <col min="1" max="1" width="5.140625" style="211" customWidth="1"/>
    <col min="2" max="2" width="26.140625" style="235" customWidth="1"/>
    <col min="3" max="3" width="57.28515625" style="236" customWidth="1"/>
    <col min="4" max="4" width="13.140625" style="211" customWidth="1"/>
    <col min="5" max="5" width="16.85546875" style="211" customWidth="1"/>
    <col min="6" max="6" width="8.5703125" style="211" bestFit="1" customWidth="1"/>
    <col min="7" max="7" width="6.5703125" style="211" customWidth="1"/>
    <col min="8" max="8" width="13.42578125" style="211" bestFit="1" customWidth="1"/>
    <col min="9" max="9" width="12" style="211" customWidth="1"/>
    <col min="10" max="252" width="8.7109375" style="211"/>
    <col min="253" max="253" width="9.85546875" style="211" bestFit="1" customWidth="1"/>
    <col min="254" max="254" width="8.28515625" style="211" bestFit="1" customWidth="1"/>
    <col min="255" max="255" width="18.5703125" style="211" customWidth="1"/>
    <col min="256" max="256" width="17.140625" style="211" customWidth="1"/>
    <col min="257" max="257" width="14.5703125" style="211" bestFit="1" customWidth="1"/>
    <col min="258" max="258" width="8.7109375" style="211"/>
    <col min="259" max="259" width="3.85546875" style="211" customWidth="1"/>
    <col min="260" max="260" width="14.42578125" style="211" bestFit="1" customWidth="1"/>
    <col min="261" max="261" width="7.140625" style="211" bestFit="1" customWidth="1"/>
    <col min="262" max="262" width="8.5703125" style="211" bestFit="1" customWidth="1"/>
    <col min="263" max="263" width="5" style="211" bestFit="1" customWidth="1"/>
    <col min="264" max="264" width="13.42578125" style="211" bestFit="1" customWidth="1"/>
    <col min="265" max="265" width="12" style="211" customWidth="1"/>
    <col min="266" max="508" width="8.7109375" style="211"/>
    <col min="509" max="509" width="9.85546875" style="211" bestFit="1" customWidth="1"/>
    <col min="510" max="510" width="8.28515625" style="211" bestFit="1" customWidth="1"/>
    <col min="511" max="511" width="18.5703125" style="211" customWidth="1"/>
    <col min="512" max="512" width="17.140625" style="211" customWidth="1"/>
    <col min="513" max="513" width="14.5703125" style="211" bestFit="1" customWidth="1"/>
    <col min="514" max="514" width="8.7109375" style="211"/>
    <col min="515" max="515" width="3.85546875" style="211" customWidth="1"/>
    <col min="516" max="516" width="14.42578125" style="211" bestFit="1" customWidth="1"/>
    <col min="517" max="517" width="7.140625" style="211" bestFit="1" customWidth="1"/>
    <col min="518" max="518" width="8.5703125" style="211" bestFit="1" customWidth="1"/>
    <col min="519" max="519" width="5" style="211" bestFit="1" customWidth="1"/>
    <col min="520" max="520" width="13.42578125" style="211" bestFit="1" customWidth="1"/>
    <col min="521" max="521" width="12" style="211" customWidth="1"/>
    <col min="522" max="764" width="8.7109375" style="211"/>
    <col min="765" max="765" width="9.85546875" style="211" bestFit="1" customWidth="1"/>
    <col min="766" max="766" width="8.28515625" style="211" bestFit="1" customWidth="1"/>
    <col min="767" max="767" width="18.5703125" style="211" customWidth="1"/>
    <col min="768" max="768" width="17.140625" style="211" customWidth="1"/>
    <col min="769" max="769" width="14.5703125" style="211" bestFit="1" customWidth="1"/>
    <col min="770" max="770" width="8.7109375" style="211"/>
    <col min="771" max="771" width="3.85546875" style="211" customWidth="1"/>
    <col min="772" max="772" width="14.42578125" style="211" bestFit="1" customWidth="1"/>
    <col min="773" max="773" width="7.140625" style="211" bestFit="1" customWidth="1"/>
    <col min="774" max="774" width="8.5703125" style="211" bestFit="1" customWidth="1"/>
    <col min="775" max="775" width="5" style="211" bestFit="1" customWidth="1"/>
    <col min="776" max="776" width="13.42578125" style="211" bestFit="1" customWidth="1"/>
    <col min="777" max="777" width="12" style="211" customWidth="1"/>
    <col min="778" max="1020" width="8.7109375" style="211"/>
    <col min="1021" max="1021" width="9.85546875" style="211" bestFit="1" customWidth="1"/>
    <col min="1022" max="1022" width="8.28515625" style="211" bestFit="1" customWidth="1"/>
    <col min="1023" max="1023" width="18.5703125" style="211" customWidth="1"/>
    <col min="1024" max="1024" width="17.140625" style="211" customWidth="1"/>
    <col min="1025" max="1025" width="14.5703125" style="211" bestFit="1" customWidth="1"/>
    <col min="1026" max="1026" width="8.7109375" style="211"/>
    <col min="1027" max="1027" width="3.85546875" style="211" customWidth="1"/>
    <col min="1028" max="1028" width="14.42578125" style="211" bestFit="1" customWidth="1"/>
    <col min="1029" max="1029" width="7.140625" style="211" bestFit="1" customWidth="1"/>
    <col min="1030" max="1030" width="8.5703125" style="211" bestFit="1" customWidth="1"/>
    <col min="1031" max="1031" width="5" style="211" bestFit="1" customWidth="1"/>
    <col min="1032" max="1032" width="13.42578125" style="211" bestFit="1" customWidth="1"/>
    <col min="1033" max="1033" width="12" style="211" customWidth="1"/>
    <col min="1034" max="1276" width="8.7109375" style="211"/>
    <col min="1277" max="1277" width="9.85546875" style="211" bestFit="1" customWidth="1"/>
    <col min="1278" max="1278" width="8.28515625" style="211" bestFit="1" customWidth="1"/>
    <col min="1279" max="1279" width="18.5703125" style="211" customWidth="1"/>
    <col min="1280" max="1280" width="17.140625" style="211" customWidth="1"/>
    <col min="1281" max="1281" width="14.5703125" style="211" bestFit="1" customWidth="1"/>
    <col min="1282" max="1282" width="8.7109375" style="211"/>
    <col min="1283" max="1283" width="3.85546875" style="211" customWidth="1"/>
    <col min="1284" max="1284" width="14.42578125" style="211" bestFit="1" customWidth="1"/>
    <col min="1285" max="1285" width="7.140625" style="211" bestFit="1" customWidth="1"/>
    <col min="1286" max="1286" width="8.5703125" style="211" bestFit="1" customWidth="1"/>
    <col min="1287" max="1287" width="5" style="211" bestFit="1" customWidth="1"/>
    <col min="1288" max="1288" width="13.42578125" style="211" bestFit="1" customWidth="1"/>
    <col min="1289" max="1289" width="12" style="211" customWidth="1"/>
    <col min="1290" max="1532" width="8.7109375" style="211"/>
    <col min="1533" max="1533" width="9.85546875" style="211" bestFit="1" customWidth="1"/>
    <col min="1534" max="1534" width="8.28515625" style="211" bestFit="1" customWidth="1"/>
    <col min="1535" max="1535" width="18.5703125" style="211" customWidth="1"/>
    <col min="1536" max="1536" width="17.140625" style="211" customWidth="1"/>
    <col min="1537" max="1537" width="14.5703125" style="211" bestFit="1" customWidth="1"/>
    <col min="1538" max="1538" width="8.7109375" style="211"/>
    <col min="1539" max="1539" width="3.85546875" style="211" customWidth="1"/>
    <col min="1540" max="1540" width="14.42578125" style="211" bestFit="1" customWidth="1"/>
    <col min="1541" max="1541" width="7.140625" style="211" bestFit="1" customWidth="1"/>
    <col min="1542" max="1542" width="8.5703125" style="211" bestFit="1" customWidth="1"/>
    <col min="1543" max="1543" width="5" style="211" bestFit="1" customWidth="1"/>
    <col min="1544" max="1544" width="13.42578125" style="211" bestFit="1" customWidth="1"/>
    <col min="1545" max="1545" width="12" style="211" customWidth="1"/>
    <col min="1546" max="1788" width="8.7109375" style="211"/>
    <col min="1789" max="1789" width="9.85546875" style="211" bestFit="1" customWidth="1"/>
    <col min="1790" max="1790" width="8.28515625" style="211" bestFit="1" customWidth="1"/>
    <col min="1791" max="1791" width="18.5703125" style="211" customWidth="1"/>
    <col min="1792" max="1792" width="17.140625" style="211" customWidth="1"/>
    <col min="1793" max="1793" width="14.5703125" style="211" bestFit="1" customWidth="1"/>
    <col min="1794" max="1794" width="8.7109375" style="211"/>
    <col min="1795" max="1795" width="3.85546875" style="211" customWidth="1"/>
    <col min="1796" max="1796" width="14.42578125" style="211" bestFit="1" customWidth="1"/>
    <col min="1797" max="1797" width="7.140625" style="211" bestFit="1" customWidth="1"/>
    <col min="1798" max="1798" width="8.5703125" style="211" bestFit="1" customWidth="1"/>
    <col min="1799" max="1799" width="5" style="211" bestFit="1" customWidth="1"/>
    <col min="1800" max="1800" width="13.42578125" style="211" bestFit="1" customWidth="1"/>
    <col min="1801" max="1801" width="12" style="211" customWidth="1"/>
    <col min="1802" max="2044" width="8.7109375" style="211"/>
    <col min="2045" max="2045" width="9.85546875" style="211" bestFit="1" customWidth="1"/>
    <col min="2046" max="2046" width="8.28515625" style="211" bestFit="1" customWidth="1"/>
    <col min="2047" max="2047" width="18.5703125" style="211" customWidth="1"/>
    <col min="2048" max="2048" width="17.140625" style="211" customWidth="1"/>
    <col min="2049" max="2049" width="14.5703125" style="211" bestFit="1" customWidth="1"/>
    <col min="2050" max="2050" width="8.7109375" style="211"/>
    <col min="2051" max="2051" width="3.85546875" style="211" customWidth="1"/>
    <col min="2052" max="2052" width="14.42578125" style="211" bestFit="1" customWidth="1"/>
    <col min="2053" max="2053" width="7.140625" style="211" bestFit="1" customWidth="1"/>
    <col min="2054" max="2054" width="8.5703125" style="211" bestFit="1" customWidth="1"/>
    <col min="2055" max="2055" width="5" style="211" bestFit="1" customWidth="1"/>
    <col min="2056" max="2056" width="13.42578125" style="211" bestFit="1" customWidth="1"/>
    <col min="2057" max="2057" width="12" style="211" customWidth="1"/>
    <col min="2058" max="2300" width="8.7109375" style="211"/>
    <col min="2301" max="2301" width="9.85546875" style="211" bestFit="1" customWidth="1"/>
    <col min="2302" max="2302" width="8.28515625" style="211" bestFit="1" customWidth="1"/>
    <col min="2303" max="2303" width="18.5703125" style="211" customWidth="1"/>
    <col min="2304" max="2304" width="17.140625" style="211" customWidth="1"/>
    <col min="2305" max="2305" width="14.5703125" style="211" bestFit="1" customWidth="1"/>
    <col min="2306" max="2306" width="8.7109375" style="211"/>
    <col min="2307" max="2307" width="3.85546875" style="211" customWidth="1"/>
    <col min="2308" max="2308" width="14.42578125" style="211" bestFit="1" customWidth="1"/>
    <col min="2309" max="2309" width="7.140625" style="211" bestFit="1" customWidth="1"/>
    <col min="2310" max="2310" width="8.5703125" style="211" bestFit="1" customWidth="1"/>
    <col min="2311" max="2311" width="5" style="211" bestFit="1" customWidth="1"/>
    <col min="2312" max="2312" width="13.42578125" style="211" bestFit="1" customWidth="1"/>
    <col min="2313" max="2313" width="12" style="211" customWidth="1"/>
    <col min="2314" max="2556" width="8.7109375" style="211"/>
    <col min="2557" max="2557" width="9.85546875" style="211" bestFit="1" customWidth="1"/>
    <col min="2558" max="2558" width="8.28515625" style="211" bestFit="1" customWidth="1"/>
    <col min="2559" max="2559" width="18.5703125" style="211" customWidth="1"/>
    <col min="2560" max="2560" width="17.140625" style="211" customWidth="1"/>
    <col min="2561" max="2561" width="14.5703125" style="211" bestFit="1" customWidth="1"/>
    <col min="2562" max="2562" width="8.7109375" style="211"/>
    <col min="2563" max="2563" width="3.85546875" style="211" customWidth="1"/>
    <col min="2564" max="2564" width="14.42578125" style="211" bestFit="1" customWidth="1"/>
    <col min="2565" max="2565" width="7.140625" style="211" bestFit="1" customWidth="1"/>
    <col min="2566" max="2566" width="8.5703125" style="211" bestFit="1" customWidth="1"/>
    <col min="2567" max="2567" width="5" style="211" bestFit="1" customWidth="1"/>
    <col min="2568" max="2568" width="13.42578125" style="211" bestFit="1" customWidth="1"/>
    <col min="2569" max="2569" width="12" style="211" customWidth="1"/>
    <col min="2570" max="2812" width="8.7109375" style="211"/>
    <col min="2813" max="2813" width="9.85546875" style="211" bestFit="1" customWidth="1"/>
    <col min="2814" max="2814" width="8.28515625" style="211" bestFit="1" customWidth="1"/>
    <col min="2815" max="2815" width="18.5703125" style="211" customWidth="1"/>
    <col min="2816" max="2816" width="17.140625" style="211" customWidth="1"/>
    <col min="2817" max="2817" width="14.5703125" style="211" bestFit="1" customWidth="1"/>
    <col min="2818" max="2818" width="8.7109375" style="211"/>
    <col min="2819" max="2819" width="3.85546875" style="211" customWidth="1"/>
    <col min="2820" max="2820" width="14.42578125" style="211" bestFit="1" customWidth="1"/>
    <col min="2821" max="2821" width="7.140625" style="211" bestFit="1" customWidth="1"/>
    <col min="2822" max="2822" width="8.5703125" style="211" bestFit="1" customWidth="1"/>
    <col min="2823" max="2823" width="5" style="211" bestFit="1" customWidth="1"/>
    <col min="2824" max="2824" width="13.42578125" style="211" bestFit="1" customWidth="1"/>
    <col min="2825" max="2825" width="12" style="211" customWidth="1"/>
    <col min="2826" max="3068" width="8.7109375" style="211"/>
    <col min="3069" max="3069" width="9.85546875" style="211" bestFit="1" customWidth="1"/>
    <col min="3070" max="3070" width="8.28515625" style="211" bestFit="1" customWidth="1"/>
    <col min="3071" max="3071" width="18.5703125" style="211" customWidth="1"/>
    <col min="3072" max="3072" width="17.140625" style="211" customWidth="1"/>
    <col min="3073" max="3073" width="14.5703125" style="211" bestFit="1" customWidth="1"/>
    <col min="3074" max="3074" width="8.7109375" style="211"/>
    <col min="3075" max="3075" width="3.85546875" style="211" customWidth="1"/>
    <col min="3076" max="3076" width="14.42578125" style="211" bestFit="1" customWidth="1"/>
    <col min="3077" max="3077" width="7.140625" style="211" bestFit="1" customWidth="1"/>
    <col min="3078" max="3078" width="8.5703125" style="211" bestFit="1" customWidth="1"/>
    <col min="3079" max="3079" width="5" style="211" bestFit="1" customWidth="1"/>
    <col min="3080" max="3080" width="13.42578125" style="211" bestFit="1" customWidth="1"/>
    <col min="3081" max="3081" width="12" style="211" customWidth="1"/>
    <col min="3082" max="3324" width="8.7109375" style="211"/>
    <col min="3325" max="3325" width="9.85546875" style="211" bestFit="1" customWidth="1"/>
    <col min="3326" max="3326" width="8.28515625" style="211" bestFit="1" customWidth="1"/>
    <col min="3327" max="3327" width="18.5703125" style="211" customWidth="1"/>
    <col min="3328" max="3328" width="17.140625" style="211" customWidth="1"/>
    <col min="3329" max="3329" width="14.5703125" style="211" bestFit="1" customWidth="1"/>
    <col min="3330" max="3330" width="8.7109375" style="211"/>
    <col min="3331" max="3331" width="3.85546875" style="211" customWidth="1"/>
    <col min="3332" max="3332" width="14.42578125" style="211" bestFit="1" customWidth="1"/>
    <col min="3333" max="3333" width="7.140625" style="211" bestFit="1" customWidth="1"/>
    <col min="3334" max="3334" width="8.5703125" style="211" bestFit="1" customWidth="1"/>
    <col min="3335" max="3335" width="5" style="211" bestFit="1" customWidth="1"/>
    <col min="3336" max="3336" width="13.42578125" style="211" bestFit="1" customWidth="1"/>
    <col min="3337" max="3337" width="12" style="211" customWidth="1"/>
    <col min="3338" max="3580" width="8.7109375" style="211"/>
    <col min="3581" max="3581" width="9.85546875" style="211" bestFit="1" customWidth="1"/>
    <col min="3582" max="3582" width="8.28515625" style="211" bestFit="1" customWidth="1"/>
    <col min="3583" max="3583" width="18.5703125" style="211" customWidth="1"/>
    <col min="3584" max="3584" width="17.140625" style="211" customWidth="1"/>
    <col min="3585" max="3585" width="14.5703125" style="211" bestFit="1" customWidth="1"/>
    <col min="3586" max="3586" width="8.7109375" style="211"/>
    <col min="3587" max="3587" width="3.85546875" style="211" customWidth="1"/>
    <col min="3588" max="3588" width="14.42578125" style="211" bestFit="1" customWidth="1"/>
    <col min="3589" max="3589" width="7.140625" style="211" bestFit="1" customWidth="1"/>
    <col min="3590" max="3590" width="8.5703125" style="211" bestFit="1" customWidth="1"/>
    <col min="3591" max="3591" width="5" style="211" bestFit="1" customWidth="1"/>
    <col min="3592" max="3592" width="13.42578125" style="211" bestFit="1" customWidth="1"/>
    <col min="3593" max="3593" width="12" style="211" customWidth="1"/>
    <col min="3594" max="3836" width="8.7109375" style="211"/>
    <col min="3837" max="3837" width="9.85546875" style="211" bestFit="1" customWidth="1"/>
    <col min="3838" max="3838" width="8.28515625" style="211" bestFit="1" customWidth="1"/>
    <col min="3839" max="3839" width="18.5703125" style="211" customWidth="1"/>
    <col min="3840" max="3840" width="17.140625" style="211" customWidth="1"/>
    <col min="3841" max="3841" width="14.5703125" style="211" bestFit="1" customWidth="1"/>
    <col min="3842" max="3842" width="8.7109375" style="211"/>
    <col min="3843" max="3843" width="3.85546875" style="211" customWidth="1"/>
    <col min="3844" max="3844" width="14.42578125" style="211" bestFit="1" customWidth="1"/>
    <col min="3845" max="3845" width="7.140625" style="211" bestFit="1" customWidth="1"/>
    <col min="3846" max="3846" width="8.5703125" style="211" bestFit="1" customWidth="1"/>
    <col min="3847" max="3847" width="5" style="211" bestFit="1" customWidth="1"/>
    <col min="3848" max="3848" width="13.42578125" style="211" bestFit="1" customWidth="1"/>
    <col min="3849" max="3849" width="12" style="211" customWidth="1"/>
    <col min="3850" max="4092" width="8.7109375" style="211"/>
    <col min="4093" max="4093" width="9.85546875" style="211" bestFit="1" customWidth="1"/>
    <col min="4094" max="4094" width="8.28515625" style="211" bestFit="1" customWidth="1"/>
    <col min="4095" max="4095" width="18.5703125" style="211" customWidth="1"/>
    <col min="4096" max="4096" width="17.140625" style="211" customWidth="1"/>
    <col min="4097" max="4097" width="14.5703125" style="211" bestFit="1" customWidth="1"/>
    <col min="4098" max="4098" width="8.7109375" style="211"/>
    <col min="4099" max="4099" width="3.85546875" style="211" customWidth="1"/>
    <col min="4100" max="4100" width="14.42578125" style="211" bestFit="1" customWidth="1"/>
    <col min="4101" max="4101" width="7.140625" style="211" bestFit="1" customWidth="1"/>
    <col min="4102" max="4102" width="8.5703125" style="211" bestFit="1" customWidth="1"/>
    <col min="4103" max="4103" width="5" style="211" bestFit="1" customWidth="1"/>
    <col min="4104" max="4104" width="13.42578125" style="211" bestFit="1" customWidth="1"/>
    <col min="4105" max="4105" width="12" style="211" customWidth="1"/>
    <col min="4106" max="4348" width="8.7109375" style="211"/>
    <col min="4349" max="4349" width="9.85546875" style="211" bestFit="1" customWidth="1"/>
    <col min="4350" max="4350" width="8.28515625" style="211" bestFit="1" customWidth="1"/>
    <col min="4351" max="4351" width="18.5703125" style="211" customWidth="1"/>
    <col min="4352" max="4352" width="17.140625" style="211" customWidth="1"/>
    <col min="4353" max="4353" width="14.5703125" style="211" bestFit="1" customWidth="1"/>
    <col min="4354" max="4354" width="8.7109375" style="211"/>
    <col min="4355" max="4355" width="3.85546875" style="211" customWidth="1"/>
    <col min="4356" max="4356" width="14.42578125" style="211" bestFit="1" customWidth="1"/>
    <col min="4357" max="4357" width="7.140625" style="211" bestFit="1" customWidth="1"/>
    <col min="4358" max="4358" width="8.5703125" style="211" bestFit="1" customWidth="1"/>
    <col min="4359" max="4359" width="5" style="211" bestFit="1" customWidth="1"/>
    <col min="4360" max="4360" width="13.42578125" style="211" bestFit="1" customWidth="1"/>
    <col min="4361" max="4361" width="12" style="211" customWidth="1"/>
    <col min="4362" max="4604" width="8.7109375" style="211"/>
    <col min="4605" max="4605" width="9.85546875" style="211" bestFit="1" customWidth="1"/>
    <col min="4606" max="4606" width="8.28515625" style="211" bestFit="1" customWidth="1"/>
    <col min="4607" max="4607" width="18.5703125" style="211" customWidth="1"/>
    <col min="4608" max="4608" width="17.140625" style="211" customWidth="1"/>
    <col min="4609" max="4609" width="14.5703125" style="211" bestFit="1" customWidth="1"/>
    <col min="4610" max="4610" width="8.7109375" style="211"/>
    <col min="4611" max="4611" width="3.85546875" style="211" customWidth="1"/>
    <col min="4612" max="4612" width="14.42578125" style="211" bestFit="1" customWidth="1"/>
    <col min="4613" max="4613" width="7.140625" style="211" bestFit="1" customWidth="1"/>
    <col min="4614" max="4614" width="8.5703125" style="211" bestFit="1" customWidth="1"/>
    <col min="4615" max="4615" width="5" style="211" bestFit="1" customWidth="1"/>
    <col min="4616" max="4616" width="13.42578125" style="211" bestFit="1" customWidth="1"/>
    <col min="4617" max="4617" width="12" style="211" customWidth="1"/>
    <col min="4618" max="4860" width="8.7109375" style="211"/>
    <col min="4861" max="4861" width="9.85546875" style="211" bestFit="1" customWidth="1"/>
    <col min="4862" max="4862" width="8.28515625" style="211" bestFit="1" customWidth="1"/>
    <col min="4863" max="4863" width="18.5703125" style="211" customWidth="1"/>
    <col min="4864" max="4864" width="17.140625" style="211" customWidth="1"/>
    <col min="4865" max="4865" width="14.5703125" style="211" bestFit="1" customWidth="1"/>
    <col min="4866" max="4866" width="8.7109375" style="211"/>
    <col min="4867" max="4867" width="3.85546875" style="211" customWidth="1"/>
    <col min="4868" max="4868" width="14.42578125" style="211" bestFit="1" customWidth="1"/>
    <col min="4869" max="4869" width="7.140625" style="211" bestFit="1" customWidth="1"/>
    <col min="4870" max="4870" width="8.5703125" style="211" bestFit="1" customWidth="1"/>
    <col min="4871" max="4871" width="5" style="211" bestFit="1" customWidth="1"/>
    <col min="4872" max="4872" width="13.42578125" style="211" bestFit="1" customWidth="1"/>
    <col min="4873" max="4873" width="12" style="211" customWidth="1"/>
    <col min="4874" max="5116" width="8.7109375" style="211"/>
    <col min="5117" max="5117" width="9.85546875" style="211" bestFit="1" customWidth="1"/>
    <col min="5118" max="5118" width="8.28515625" style="211" bestFit="1" customWidth="1"/>
    <col min="5119" max="5119" width="18.5703125" style="211" customWidth="1"/>
    <col min="5120" max="5120" width="17.140625" style="211" customWidth="1"/>
    <col min="5121" max="5121" width="14.5703125" style="211" bestFit="1" customWidth="1"/>
    <col min="5122" max="5122" width="8.7109375" style="211"/>
    <col min="5123" max="5123" width="3.85546875" style="211" customWidth="1"/>
    <col min="5124" max="5124" width="14.42578125" style="211" bestFit="1" customWidth="1"/>
    <col min="5125" max="5125" width="7.140625" style="211" bestFit="1" customWidth="1"/>
    <col min="5126" max="5126" width="8.5703125" style="211" bestFit="1" customWidth="1"/>
    <col min="5127" max="5127" width="5" style="211" bestFit="1" customWidth="1"/>
    <col min="5128" max="5128" width="13.42578125" style="211" bestFit="1" customWidth="1"/>
    <col min="5129" max="5129" width="12" style="211" customWidth="1"/>
    <col min="5130" max="5372" width="8.7109375" style="211"/>
    <col min="5373" max="5373" width="9.85546875" style="211" bestFit="1" customWidth="1"/>
    <col min="5374" max="5374" width="8.28515625" style="211" bestFit="1" customWidth="1"/>
    <col min="5375" max="5375" width="18.5703125" style="211" customWidth="1"/>
    <col min="5376" max="5376" width="17.140625" style="211" customWidth="1"/>
    <col min="5377" max="5377" width="14.5703125" style="211" bestFit="1" customWidth="1"/>
    <col min="5378" max="5378" width="8.7109375" style="211"/>
    <col min="5379" max="5379" width="3.85546875" style="211" customWidth="1"/>
    <col min="5380" max="5380" width="14.42578125" style="211" bestFit="1" customWidth="1"/>
    <col min="5381" max="5381" width="7.140625" style="211" bestFit="1" customWidth="1"/>
    <col min="5382" max="5382" width="8.5703125" style="211" bestFit="1" customWidth="1"/>
    <col min="5383" max="5383" width="5" style="211" bestFit="1" customWidth="1"/>
    <col min="5384" max="5384" width="13.42578125" style="211" bestFit="1" customWidth="1"/>
    <col min="5385" max="5385" width="12" style="211" customWidth="1"/>
    <col min="5386" max="5628" width="8.7109375" style="211"/>
    <col min="5629" max="5629" width="9.85546875" style="211" bestFit="1" customWidth="1"/>
    <col min="5630" max="5630" width="8.28515625" style="211" bestFit="1" customWidth="1"/>
    <col min="5631" max="5631" width="18.5703125" style="211" customWidth="1"/>
    <col min="5632" max="5632" width="17.140625" style="211" customWidth="1"/>
    <col min="5633" max="5633" width="14.5703125" style="211" bestFit="1" customWidth="1"/>
    <col min="5634" max="5634" width="8.7109375" style="211"/>
    <col min="5635" max="5635" width="3.85546875" style="211" customWidth="1"/>
    <col min="5636" max="5636" width="14.42578125" style="211" bestFit="1" customWidth="1"/>
    <col min="5637" max="5637" width="7.140625" style="211" bestFit="1" customWidth="1"/>
    <col min="5638" max="5638" width="8.5703125" style="211" bestFit="1" customWidth="1"/>
    <col min="5639" max="5639" width="5" style="211" bestFit="1" customWidth="1"/>
    <col min="5640" max="5640" width="13.42578125" style="211" bestFit="1" customWidth="1"/>
    <col min="5641" max="5641" width="12" style="211" customWidth="1"/>
    <col min="5642" max="5884" width="8.7109375" style="211"/>
    <col min="5885" max="5885" width="9.85546875" style="211" bestFit="1" customWidth="1"/>
    <col min="5886" max="5886" width="8.28515625" style="211" bestFit="1" customWidth="1"/>
    <col min="5887" max="5887" width="18.5703125" style="211" customWidth="1"/>
    <col min="5888" max="5888" width="17.140625" style="211" customWidth="1"/>
    <col min="5889" max="5889" width="14.5703125" style="211" bestFit="1" customWidth="1"/>
    <col min="5890" max="5890" width="8.7109375" style="211"/>
    <col min="5891" max="5891" width="3.85546875" style="211" customWidth="1"/>
    <col min="5892" max="5892" width="14.42578125" style="211" bestFit="1" customWidth="1"/>
    <col min="5893" max="5893" width="7.140625" style="211" bestFit="1" customWidth="1"/>
    <col min="5894" max="5894" width="8.5703125" style="211" bestFit="1" customWidth="1"/>
    <col min="5895" max="5895" width="5" style="211" bestFit="1" customWidth="1"/>
    <col min="5896" max="5896" width="13.42578125" style="211" bestFit="1" customWidth="1"/>
    <col min="5897" max="5897" width="12" style="211" customWidth="1"/>
    <col min="5898" max="6140" width="8.7109375" style="211"/>
    <col min="6141" max="6141" width="9.85546875" style="211" bestFit="1" customWidth="1"/>
    <col min="6142" max="6142" width="8.28515625" style="211" bestFit="1" customWidth="1"/>
    <col min="6143" max="6143" width="18.5703125" style="211" customWidth="1"/>
    <col min="6144" max="6144" width="17.140625" style="211" customWidth="1"/>
    <col min="6145" max="6145" width="14.5703125" style="211" bestFit="1" customWidth="1"/>
    <col min="6146" max="6146" width="8.7109375" style="211"/>
    <col min="6147" max="6147" width="3.85546875" style="211" customWidth="1"/>
    <col min="6148" max="6148" width="14.42578125" style="211" bestFit="1" customWidth="1"/>
    <col min="6149" max="6149" width="7.140625" style="211" bestFit="1" customWidth="1"/>
    <col min="6150" max="6150" width="8.5703125" style="211" bestFit="1" customWidth="1"/>
    <col min="6151" max="6151" width="5" style="211" bestFit="1" customWidth="1"/>
    <col min="6152" max="6152" width="13.42578125" style="211" bestFit="1" customWidth="1"/>
    <col min="6153" max="6153" width="12" style="211" customWidth="1"/>
    <col min="6154" max="6396" width="8.7109375" style="211"/>
    <col min="6397" max="6397" width="9.85546875" style="211" bestFit="1" customWidth="1"/>
    <col min="6398" max="6398" width="8.28515625" style="211" bestFit="1" customWidth="1"/>
    <col min="6399" max="6399" width="18.5703125" style="211" customWidth="1"/>
    <col min="6400" max="6400" width="17.140625" style="211" customWidth="1"/>
    <col min="6401" max="6401" width="14.5703125" style="211" bestFit="1" customWidth="1"/>
    <col min="6402" max="6402" width="8.7109375" style="211"/>
    <col min="6403" max="6403" width="3.85546875" style="211" customWidth="1"/>
    <col min="6404" max="6404" width="14.42578125" style="211" bestFit="1" customWidth="1"/>
    <col min="6405" max="6405" width="7.140625" style="211" bestFit="1" customWidth="1"/>
    <col min="6406" max="6406" width="8.5703125" style="211" bestFit="1" customWidth="1"/>
    <col min="6407" max="6407" width="5" style="211" bestFit="1" customWidth="1"/>
    <col min="6408" max="6408" width="13.42578125" style="211" bestFit="1" customWidth="1"/>
    <col min="6409" max="6409" width="12" style="211" customWidth="1"/>
    <col min="6410" max="6652" width="8.7109375" style="211"/>
    <col min="6653" max="6653" width="9.85546875" style="211" bestFit="1" customWidth="1"/>
    <col min="6654" max="6654" width="8.28515625" style="211" bestFit="1" customWidth="1"/>
    <col min="6655" max="6655" width="18.5703125" style="211" customWidth="1"/>
    <col min="6656" max="6656" width="17.140625" style="211" customWidth="1"/>
    <col min="6657" max="6657" width="14.5703125" style="211" bestFit="1" customWidth="1"/>
    <col min="6658" max="6658" width="8.7109375" style="211"/>
    <col min="6659" max="6659" width="3.85546875" style="211" customWidth="1"/>
    <col min="6660" max="6660" width="14.42578125" style="211" bestFit="1" customWidth="1"/>
    <col min="6661" max="6661" width="7.140625" style="211" bestFit="1" customWidth="1"/>
    <col min="6662" max="6662" width="8.5703125" style="211" bestFit="1" customWidth="1"/>
    <col min="6663" max="6663" width="5" style="211" bestFit="1" customWidth="1"/>
    <col min="6664" max="6664" width="13.42578125" style="211" bestFit="1" customWidth="1"/>
    <col min="6665" max="6665" width="12" style="211" customWidth="1"/>
    <col min="6666" max="6908" width="8.7109375" style="211"/>
    <col min="6909" max="6909" width="9.85546875" style="211" bestFit="1" customWidth="1"/>
    <col min="6910" max="6910" width="8.28515625" style="211" bestFit="1" customWidth="1"/>
    <col min="6911" max="6911" width="18.5703125" style="211" customWidth="1"/>
    <col min="6912" max="6912" width="17.140625" style="211" customWidth="1"/>
    <col min="6913" max="6913" width="14.5703125" style="211" bestFit="1" customWidth="1"/>
    <col min="6914" max="6914" width="8.7109375" style="211"/>
    <col min="6915" max="6915" width="3.85546875" style="211" customWidth="1"/>
    <col min="6916" max="6916" width="14.42578125" style="211" bestFit="1" customWidth="1"/>
    <col min="6917" max="6917" width="7.140625" style="211" bestFit="1" customWidth="1"/>
    <col min="6918" max="6918" width="8.5703125" style="211" bestFit="1" customWidth="1"/>
    <col min="6919" max="6919" width="5" style="211" bestFit="1" customWidth="1"/>
    <col min="6920" max="6920" width="13.42578125" style="211" bestFit="1" customWidth="1"/>
    <col min="6921" max="6921" width="12" style="211" customWidth="1"/>
    <col min="6922" max="7164" width="8.7109375" style="211"/>
    <col min="7165" max="7165" width="9.85546875" style="211" bestFit="1" customWidth="1"/>
    <col min="7166" max="7166" width="8.28515625" style="211" bestFit="1" customWidth="1"/>
    <col min="7167" max="7167" width="18.5703125" style="211" customWidth="1"/>
    <col min="7168" max="7168" width="17.140625" style="211" customWidth="1"/>
    <col min="7169" max="7169" width="14.5703125" style="211" bestFit="1" customWidth="1"/>
    <col min="7170" max="7170" width="8.7109375" style="211"/>
    <col min="7171" max="7171" width="3.85546875" style="211" customWidth="1"/>
    <col min="7172" max="7172" width="14.42578125" style="211" bestFit="1" customWidth="1"/>
    <col min="7173" max="7173" width="7.140625" style="211" bestFit="1" customWidth="1"/>
    <col min="7174" max="7174" width="8.5703125" style="211" bestFit="1" customWidth="1"/>
    <col min="7175" max="7175" width="5" style="211" bestFit="1" customWidth="1"/>
    <col min="7176" max="7176" width="13.42578125" style="211" bestFit="1" customWidth="1"/>
    <col min="7177" max="7177" width="12" style="211" customWidth="1"/>
    <col min="7178" max="7420" width="8.7109375" style="211"/>
    <col min="7421" max="7421" width="9.85546875" style="211" bestFit="1" customWidth="1"/>
    <col min="7422" max="7422" width="8.28515625" style="211" bestFit="1" customWidth="1"/>
    <col min="7423" max="7423" width="18.5703125" style="211" customWidth="1"/>
    <col min="7424" max="7424" width="17.140625" style="211" customWidth="1"/>
    <col min="7425" max="7425" width="14.5703125" style="211" bestFit="1" customWidth="1"/>
    <col min="7426" max="7426" width="8.7109375" style="211"/>
    <col min="7427" max="7427" width="3.85546875" style="211" customWidth="1"/>
    <col min="7428" max="7428" width="14.42578125" style="211" bestFit="1" customWidth="1"/>
    <col min="7429" max="7429" width="7.140625" style="211" bestFit="1" customWidth="1"/>
    <col min="7430" max="7430" width="8.5703125" style="211" bestFit="1" customWidth="1"/>
    <col min="7431" max="7431" width="5" style="211" bestFit="1" customWidth="1"/>
    <col min="7432" max="7432" width="13.42578125" style="211" bestFit="1" customWidth="1"/>
    <col min="7433" max="7433" width="12" style="211" customWidth="1"/>
    <col min="7434" max="7676" width="8.7109375" style="211"/>
    <col min="7677" max="7677" width="9.85546875" style="211" bestFit="1" customWidth="1"/>
    <col min="7678" max="7678" width="8.28515625" style="211" bestFit="1" customWidth="1"/>
    <col min="7679" max="7679" width="18.5703125" style="211" customWidth="1"/>
    <col min="7680" max="7680" width="17.140625" style="211" customWidth="1"/>
    <col min="7681" max="7681" width="14.5703125" style="211" bestFit="1" customWidth="1"/>
    <col min="7682" max="7682" width="8.7109375" style="211"/>
    <col min="7683" max="7683" width="3.85546875" style="211" customWidth="1"/>
    <col min="7684" max="7684" width="14.42578125" style="211" bestFit="1" customWidth="1"/>
    <col min="7685" max="7685" width="7.140625" style="211" bestFit="1" customWidth="1"/>
    <col min="7686" max="7686" width="8.5703125" style="211" bestFit="1" customWidth="1"/>
    <col min="7687" max="7687" width="5" style="211" bestFit="1" customWidth="1"/>
    <col min="7688" max="7688" width="13.42578125" style="211" bestFit="1" customWidth="1"/>
    <col min="7689" max="7689" width="12" style="211" customWidth="1"/>
    <col min="7690" max="7932" width="8.7109375" style="211"/>
    <col min="7933" max="7933" width="9.85546875" style="211" bestFit="1" customWidth="1"/>
    <col min="7934" max="7934" width="8.28515625" style="211" bestFit="1" customWidth="1"/>
    <col min="7935" max="7935" width="18.5703125" style="211" customWidth="1"/>
    <col min="7936" max="7936" width="17.140625" style="211" customWidth="1"/>
    <col min="7937" max="7937" width="14.5703125" style="211" bestFit="1" customWidth="1"/>
    <col min="7938" max="7938" width="8.7109375" style="211"/>
    <col min="7939" max="7939" width="3.85546875" style="211" customWidth="1"/>
    <col min="7940" max="7940" width="14.42578125" style="211" bestFit="1" customWidth="1"/>
    <col min="7941" max="7941" width="7.140625" style="211" bestFit="1" customWidth="1"/>
    <col min="7942" max="7942" width="8.5703125" style="211" bestFit="1" customWidth="1"/>
    <col min="7943" max="7943" width="5" style="211" bestFit="1" customWidth="1"/>
    <col min="7944" max="7944" width="13.42578125" style="211" bestFit="1" customWidth="1"/>
    <col min="7945" max="7945" width="12" style="211" customWidth="1"/>
    <col min="7946" max="8188" width="8.7109375" style="211"/>
    <col min="8189" max="8189" width="9.85546875" style="211" bestFit="1" customWidth="1"/>
    <col min="8190" max="8190" width="8.28515625" style="211" bestFit="1" customWidth="1"/>
    <col min="8191" max="8191" width="18.5703125" style="211" customWidth="1"/>
    <col min="8192" max="8192" width="17.140625" style="211" customWidth="1"/>
    <col min="8193" max="8193" width="14.5703125" style="211" bestFit="1" customWidth="1"/>
    <col min="8194" max="8194" width="8.7109375" style="211"/>
    <col min="8195" max="8195" width="3.85546875" style="211" customWidth="1"/>
    <col min="8196" max="8196" width="14.42578125" style="211" bestFit="1" customWidth="1"/>
    <col min="8197" max="8197" width="7.140625" style="211" bestFit="1" customWidth="1"/>
    <col min="8198" max="8198" width="8.5703125" style="211" bestFit="1" customWidth="1"/>
    <col min="8199" max="8199" width="5" style="211" bestFit="1" customWidth="1"/>
    <col min="8200" max="8200" width="13.42578125" style="211" bestFit="1" customWidth="1"/>
    <col min="8201" max="8201" width="12" style="211" customWidth="1"/>
    <col min="8202" max="8444" width="8.7109375" style="211"/>
    <col min="8445" max="8445" width="9.85546875" style="211" bestFit="1" customWidth="1"/>
    <col min="8446" max="8446" width="8.28515625" style="211" bestFit="1" customWidth="1"/>
    <col min="8447" max="8447" width="18.5703125" style="211" customWidth="1"/>
    <col min="8448" max="8448" width="17.140625" style="211" customWidth="1"/>
    <col min="8449" max="8449" width="14.5703125" style="211" bestFit="1" customWidth="1"/>
    <col min="8450" max="8450" width="8.7109375" style="211"/>
    <col min="8451" max="8451" width="3.85546875" style="211" customWidth="1"/>
    <col min="8452" max="8452" width="14.42578125" style="211" bestFit="1" customWidth="1"/>
    <col min="8453" max="8453" width="7.140625" style="211" bestFit="1" customWidth="1"/>
    <col min="8454" max="8454" width="8.5703125" style="211" bestFit="1" customWidth="1"/>
    <col min="8455" max="8455" width="5" style="211" bestFit="1" customWidth="1"/>
    <col min="8456" max="8456" width="13.42578125" style="211" bestFit="1" customWidth="1"/>
    <col min="8457" max="8457" width="12" style="211" customWidth="1"/>
    <col min="8458" max="8700" width="8.7109375" style="211"/>
    <col min="8701" max="8701" width="9.85546875" style="211" bestFit="1" customWidth="1"/>
    <col min="8702" max="8702" width="8.28515625" style="211" bestFit="1" customWidth="1"/>
    <col min="8703" max="8703" width="18.5703125" style="211" customWidth="1"/>
    <col min="8704" max="8704" width="17.140625" style="211" customWidth="1"/>
    <col min="8705" max="8705" width="14.5703125" style="211" bestFit="1" customWidth="1"/>
    <col min="8706" max="8706" width="8.7109375" style="211"/>
    <col min="8707" max="8707" width="3.85546875" style="211" customWidth="1"/>
    <col min="8708" max="8708" width="14.42578125" style="211" bestFit="1" customWidth="1"/>
    <col min="8709" max="8709" width="7.140625" style="211" bestFit="1" customWidth="1"/>
    <col min="8710" max="8710" width="8.5703125" style="211" bestFit="1" customWidth="1"/>
    <col min="8711" max="8711" width="5" style="211" bestFit="1" customWidth="1"/>
    <col min="8712" max="8712" width="13.42578125" style="211" bestFit="1" customWidth="1"/>
    <col min="8713" max="8713" width="12" style="211" customWidth="1"/>
    <col min="8714" max="8956" width="8.7109375" style="211"/>
    <col min="8957" max="8957" width="9.85546875" style="211" bestFit="1" customWidth="1"/>
    <col min="8958" max="8958" width="8.28515625" style="211" bestFit="1" customWidth="1"/>
    <col min="8959" max="8959" width="18.5703125" style="211" customWidth="1"/>
    <col min="8960" max="8960" width="17.140625" style="211" customWidth="1"/>
    <col min="8961" max="8961" width="14.5703125" style="211" bestFit="1" customWidth="1"/>
    <col min="8962" max="8962" width="8.7109375" style="211"/>
    <col min="8963" max="8963" width="3.85546875" style="211" customWidth="1"/>
    <col min="8964" max="8964" width="14.42578125" style="211" bestFit="1" customWidth="1"/>
    <col min="8965" max="8965" width="7.140625" style="211" bestFit="1" customWidth="1"/>
    <col min="8966" max="8966" width="8.5703125" style="211" bestFit="1" customWidth="1"/>
    <col min="8967" max="8967" width="5" style="211" bestFit="1" customWidth="1"/>
    <col min="8968" max="8968" width="13.42578125" style="211" bestFit="1" customWidth="1"/>
    <col min="8969" max="8969" width="12" style="211" customWidth="1"/>
    <col min="8970" max="9212" width="8.7109375" style="211"/>
    <col min="9213" max="9213" width="9.85546875" style="211" bestFit="1" customWidth="1"/>
    <col min="9214" max="9214" width="8.28515625" style="211" bestFit="1" customWidth="1"/>
    <col min="9215" max="9215" width="18.5703125" style="211" customWidth="1"/>
    <col min="9216" max="9216" width="17.140625" style="211" customWidth="1"/>
    <col min="9217" max="9217" width="14.5703125" style="211" bestFit="1" customWidth="1"/>
    <col min="9218" max="9218" width="8.7109375" style="211"/>
    <col min="9219" max="9219" width="3.85546875" style="211" customWidth="1"/>
    <col min="9220" max="9220" width="14.42578125" style="211" bestFit="1" customWidth="1"/>
    <col min="9221" max="9221" width="7.140625" style="211" bestFit="1" customWidth="1"/>
    <col min="9222" max="9222" width="8.5703125" style="211" bestFit="1" customWidth="1"/>
    <col min="9223" max="9223" width="5" style="211" bestFit="1" customWidth="1"/>
    <col min="9224" max="9224" width="13.42578125" style="211" bestFit="1" customWidth="1"/>
    <col min="9225" max="9225" width="12" style="211" customWidth="1"/>
    <col min="9226" max="9468" width="8.7109375" style="211"/>
    <col min="9469" max="9469" width="9.85546875" style="211" bestFit="1" customWidth="1"/>
    <col min="9470" max="9470" width="8.28515625" style="211" bestFit="1" customWidth="1"/>
    <col min="9471" max="9471" width="18.5703125" style="211" customWidth="1"/>
    <col min="9472" max="9472" width="17.140625" style="211" customWidth="1"/>
    <col min="9473" max="9473" width="14.5703125" style="211" bestFit="1" customWidth="1"/>
    <col min="9474" max="9474" width="8.7109375" style="211"/>
    <col min="9475" max="9475" width="3.85546875" style="211" customWidth="1"/>
    <col min="9476" max="9476" width="14.42578125" style="211" bestFit="1" customWidth="1"/>
    <col min="9477" max="9477" width="7.140625" style="211" bestFit="1" customWidth="1"/>
    <col min="9478" max="9478" width="8.5703125" style="211" bestFit="1" customWidth="1"/>
    <col min="9479" max="9479" width="5" style="211" bestFit="1" customWidth="1"/>
    <col min="9480" max="9480" width="13.42578125" style="211" bestFit="1" customWidth="1"/>
    <col min="9481" max="9481" width="12" style="211" customWidth="1"/>
    <col min="9482" max="9724" width="8.7109375" style="211"/>
    <col min="9725" max="9725" width="9.85546875" style="211" bestFit="1" customWidth="1"/>
    <col min="9726" max="9726" width="8.28515625" style="211" bestFit="1" customWidth="1"/>
    <col min="9727" max="9727" width="18.5703125" style="211" customWidth="1"/>
    <col min="9728" max="9728" width="17.140625" style="211" customWidth="1"/>
    <col min="9729" max="9729" width="14.5703125" style="211" bestFit="1" customWidth="1"/>
    <col min="9730" max="9730" width="8.7109375" style="211"/>
    <col min="9731" max="9731" width="3.85546875" style="211" customWidth="1"/>
    <col min="9732" max="9732" width="14.42578125" style="211" bestFit="1" customWidth="1"/>
    <col min="9733" max="9733" width="7.140625" style="211" bestFit="1" customWidth="1"/>
    <col min="9734" max="9734" width="8.5703125" style="211" bestFit="1" customWidth="1"/>
    <col min="9735" max="9735" width="5" style="211" bestFit="1" customWidth="1"/>
    <col min="9736" max="9736" width="13.42578125" style="211" bestFit="1" customWidth="1"/>
    <col min="9737" max="9737" width="12" style="211" customWidth="1"/>
    <col min="9738" max="9980" width="8.7109375" style="211"/>
    <col min="9981" max="9981" width="9.85546875" style="211" bestFit="1" customWidth="1"/>
    <col min="9982" max="9982" width="8.28515625" style="211" bestFit="1" customWidth="1"/>
    <col min="9983" max="9983" width="18.5703125" style="211" customWidth="1"/>
    <col min="9984" max="9984" width="17.140625" style="211" customWidth="1"/>
    <col min="9985" max="9985" width="14.5703125" style="211" bestFit="1" customWidth="1"/>
    <col min="9986" max="9986" width="8.7109375" style="211"/>
    <col min="9987" max="9987" width="3.85546875" style="211" customWidth="1"/>
    <col min="9988" max="9988" width="14.42578125" style="211" bestFit="1" customWidth="1"/>
    <col min="9989" max="9989" width="7.140625" style="211" bestFit="1" customWidth="1"/>
    <col min="9990" max="9990" width="8.5703125" style="211" bestFit="1" customWidth="1"/>
    <col min="9991" max="9991" width="5" style="211" bestFit="1" customWidth="1"/>
    <col min="9992" max="9992" width="13.42578125" style="211" bestFit="1" customWidth="1"/>
    <col min="9993" max="9993" width="12" style="211" customWidth="1"/>
    <col min="9994" max="10236" width="8.7109375" style="211"/>
    <col min="10237" max="10237" width="9.85546875" style="211" bestFit="1" customWidth="1"/>
    <col min="10238" max="10238" width="8.28515625" style="211" bestFit="1" customWidth="1"/>
    <col min="10239" max="10239" width="18.5703125" style="211" customWidth="1"/>
    <col min="10240" max="10240" width="17.140625" style="211" customWidth="1"/>
    <col min="10241" max="10241" width="14.5703125" style="211" bestFit="1" customWidth="1"/>
    <col min="10242" max="10242" width="8.7109375" style="211"/>
    <col min="10243" max="10243" width="3.85546875" style="211" customWidth="1"/>
    <col min="10244" max="10244" width="14.42578125" style="211" bestFit="1" customWidth="1"/>
    <col min="10245" max="10245" width="7.140625" style="211" bestFit="1" customWidth="1"/>
    <col min="10246" max="10246" width="8.5703125" style="211" bestFit="1" customWidth="1"/>
    <col min="10247" max="10247" width="5" style="211" bestFit="1" customWidth="1"/>
    <col min="10248" max="10248" width="13.42578125" style="211" bestFit="1" customWidth="1"/>
    <col min="10249" max="10249" width="12" style="211" customWidth="1"/>
    <col min="10250" max="10492" width="8.7109375" style="211"/>
    <col min="10493" max="10493" width="9.85546875" style="211" bestFit="1" customWidth="1"/>
    <col min="10494" max="10494" width="8.28515625" style="211" bestFit="1" customWidth="1"/>
    <col min="10495" max="10495" width="18.5703125" style="211" customWidth="1"/>
    <col min="10496" max="10496" width="17.140625" style="211" customWidth="1"/>
    <col min="10497" max="10497" width="14.5703125" style="211" bestFit="1" customWidth="1"/>
    <col min="10498" max="10498" width="8.7109375" style="211"/>
    <col min="10499" max="10499" width="3.85546875" style="211" customWidth="1"/>
    <col min="10500" max="10500" width="14.42578125" style="211" bestFit="1" customWidth="1"/>
    <col min="10501" max="10501" width="7.140625" style="211" bestFit="1" customWidth="1"/>
    <col min="10502" max="10502" width="8.5703125" style="211" bestFit="1" customWidth="1"/>
    <col min="10503" max="10503" width="5" style="211" bestFit="1" customWidth="1"/>
    <col min="10504" max="10504" width="13.42578125" style="211" bestFit="1" customWidth="1"/>
    <col min="10505" max="10505" width="12" style="211" customWidth="1"/>
    <col min="10506" max="10748" width="8.7109375" style="211"/>
    <col min="10749" max="10749" width="9.85546875" style="211" bestFit="1" customWidth="1"/>
    <col min="10750" max="10750" width="8.28515625" style="211" bestFit="1" customWidth="1"/>
    <col min="10751" max="10751" width="18.5703125" style="211" customWidth="1"/>
    <col min="10752" max="10752" width="17.140625" style="211" customWidth="1"/>
    <col min="10753" max="10753" width="14.5703125" style="211" bestFit="1" customWidth="1"/>
    <col min="10754" max="10754" width="8.7109375" style="211"/>
    <col min="10755" max="10755" width="3.85546875" style="211" customWidth="1"/>
    <col min="10756" max="10756" width="14.42578125" style="211" bestFit="1" customWidth="1"/>
    <col min="10757" max="10757" width="7.140625" style="211" bestFit="1" customWidth="1"/>
    <col min="10758" max="10758" width="8.5703125" style="211" bestFit="1" customWidth="1"/>
    <col min="10759" max="10759" width="5" style="211" bestFit="1" customWidth="1"/>
    <col min="10760" max="10760" width="13.42578125" style="211" bestFit="1" customWidth="1"/>
    <col min="10761" max="10761" width="12" style="211" customWidth="1"/>
    <col min="10762" max="11004" width="8.7109375" style="211"/>
    <col min="11005" max="11005" width="9.85546875" style="211" bestFit="1" customWidth="1"/>
    <col min="11006" max="11006" width="8.28515625" style="211" bestFit="1" customWidth="1"/>
    <col min="11007" max="11007" width="18.5703125" style="211" customWidth="1"/>
    <col min="11008" max="11008" width="17.140625" style="211" customWidth="1"/>
    <col min="11009" max="11009" width="14.5703125" style="211" bestFit="1" customWidth="1"/>
    <col min="11010" max="11010" width="8.7109375" style="211"/>
    <col min="11011" max="11011" width="3.85546875" style="211" customWidth="1"/>
    <col min="11012" max="11012" width="14.42578125" style="211" bestFit="1" customWidth="1"/>
    <col min="11013" max="11013" width="7.140625" style="211" bestFit="1" customWidth="1"/>
    <col min="11014" max="11014" width="8.5703125" style="211" bestFit="1" customWidth="1"/>
    <col min="11015" max="11015" width="5" style="211" bestFit="1" customWidth="1"/>
    <col min="11016" max="11016" width="13.42578125" style="211" bestFit="1" customWidth="1"/>
    <col min="11017" max="11017" width="12" style="211" customWidth="1"/>
    <col min="11018" max="11260" width="8.7109375" style="211"/>
    <col min="11261" max="11261" width="9.85546875" style="211" bestFit="1" customWidth="1"/>
    <col min="11262" max="11262" width="8.28515625" style="211" bestFit="1" customWidth="1"/>
    <col min="11263" max="11263" width="18.5703125" style="211" customWidth="1"/>
    <col min="11264" max="11264" width="17.140625" style="211" customWidth="1"/>
    <col min="11265" max="11265" width="14.5703125" style="211" bestFit="1" customWidth="1"/>
    <col min="11266" max="11266" width="8.7109375" style="211"/>
    <col min="11267" max="11267" width="3.85546875" style="211" customWidth="1"/>
    <col min="11268" max="11268" width="14.42578125" style="211" bestFit="1" customWidth="1"/>
    <col min="11269" max="11269" width="7.140625" style="211" bestFit="1" customWidth="1"/>
    <col min="11270" max="11270" width="8.5703125" style="211" bestFit="1" customWidth="1"/>
    <col min="11271" max="11271" width="5" style="211" bestFit="1" customWidth="1"/>
    <col min="11272" max="11272" width="13.42578125" style="211" bestFit="1" customWidth="1"/>
    <col min="11273" max="11273" width="12" style="211" customWidth="1"/>
    <col min="11274" max="11516" width="8.7109375" style="211"/>
    <col min="11517" max="11517" width="9.85546875" style="211" bestFit="1" customWidth="1"/>
    <col min="11518" max="11518" width="8.28515625" style="211" bestFit="1" customWidth="1"/>
    <col min="11519" max="11519" width="18.5703125" style="211" customWidth="1"/>
    <col min="11520" max="11520" width="17.140625" style="211" customWidth="1"/>
    <col min="11521" max="11521" width="14.5703125" style="211" bestFit="1" customWidth="1"/>
    <col min="11522" max="11522" width="8.7109375" style="211"/>
    <col min="11523" max="11523" width="3.85546875" style="211" customWidth="1"/>
    <col min="11524" max="11524" width="14.42578125" style="211" bestFit="1" customWidth="1"/>
    <col min="11525" max="11525" width="7.140625" style="211" bestFit="1" customWidth="1"/>
    <col min="11526" max="11526" width="8.5703125" style="211" bestFit="1" customWidth="1"/>
    <col min="11527" max="11527" width="5" style="211" bestFit="1" customWidth="1"/>
    <col min="11528" max="11528" width="13.42578125" style="211" bestFit="1" customWidth="1"/>
    <col min="11529" max="11529" width="12" style="211" customWidth="1"/>
    <col min="11530" max="11772" width="8.7109375" style="211"/>
    <col min="11773" max="11773" width="9.85546875" style="211" bestFit="1" customWidth="1"/>
    <col min="11774" max="11774" width="8.28515625" style="211" bestFit="1" customWidth="1"/>
    <col min="11775" max="11775" width="18.5703125" style="211" customWidth="1"/>
    <col min="11776" max="11776" width="17.140625" style="211" customWidth="1"/>
    <col min="11777" max="11777" width="14.5703125" style="211" bestFit="1" customWidth="1"/>
    <col min="11778" max="11778" width="8.7109375" style="211"/>
    <col min="11779" max="11779" width="3.85546875" style="211" customWidth="1"/>
    <col min="11780" max="11780" width="14.42578125" style="211" bestFit="1" customWidth="1"/>
    <col min="11781" max="11781" width="7.140625" style="211" bestFit="1" customWidth="1"/>
    <col min="11782" max="11782" width="8.5703125" style="211" bestFit="1" customWidth="1"/>
    <col min="11783" max="11783" width="5" style="211" bestFit="1" customWidth="1"/>
    <col min="11784" max="11784" width="13.42578125" style="211" bestFit="1" customWidth="1"/>
    <col min="11785" max="11785" width="12" style="211" customWidth="1"/>
    <col min="11786" max="12028" width="8.7109375" style="211"/>
    <col min="12029" max="12029" width="9.85546875" style="211" bestFit="1" customWidth="1"/>
    <col min="12030" max="12030" width="8.28515625" style="211" bestFit="1" customWidth="1"/>
    <col min="12031" max="12031" width="18.5703125" style="211" customWidth="1"/>
    <col min="12032" max="12032" width="17.140625" style="211" customWidth="1"/>
    <col min="12033" max="12033" width="14.5703125" style="211" bestFit="1" customWidth="1"/>
    <col min="12034" max="12034" width="8.7109375" style="211"/>
    <col min="12035" max="12035" width="3.85546875" style="211" customWidth="1"/>
    <col min="12036" max="12036" width="14.42578125" style="211" bestFit="1" customWidth="1"/>
    <col min="12037" max="12037" width="7.140625" style="211" bestFit="1" customWidth="1"/>
    <col min="12038" max="12038" width="8.5703125" style="211" bestFit="1" customWidth="1"/>
    <col min="12039" max="12039" width="5" style="211" bestFit="1" customWidth="1"/>
    <col min="12040" max="12040" width="13.42578125" style="211" bestFit="1" customWidth="1"/>
    <col min="12041" max="12041" width="12" style="211" customWidth="1"/>
    <col min="12042" max="12284" width="8.7109375" style="211"/>
    <col min="12285" max="12285" width="9.85546875" style="211" bestFit="1" customWidth="1"/>
    <col min="12286" max="12286" width="8.28515625" style="211" bestFit="1" customWidth="1"/>
    <col min="12287" max="12287" width="18.5703125" style="211" customWidth="1"/>
    <col min="12288" max="12288" width="17.140625" style="211" customWidth="1"/>
    <col min="12289" max="12289" width="14.5703125" style="211" bestFit="1" customWidth="1"/>
    <col min="12290" max="12290" width="8.7109375" style="211"/>
    <col min="12291" max="12291" width="3.85546875" style="211" customWidth="1"/>
    <col min="12292" max="12292" width="14.42578125" style="211" bestFit="1" customWidth="1"/>
    <col min="12293" max="12293" width="7.140625" style="211" bestFit="1" customWidth="1"/>
    <col min="12294" max="12294" width="8.5703125" style="211" bestFit="1" customWidth="1"/>
    <col min="12295" max="12295" width="5" style="211" bestFit="1" customWidth="1"/>
    <col min="12296" max="12296" width="13.42578125" style="211" bestFit="1" customWidth="1"/>
    <col min="12297" max="12297" width="12" style="211" customWidth="1"/>
    <col min="12298" max="12540" width="8.7109375" style="211"/>
    <col min="12541" max="12541" width="9.85546875" style="211" bestFit="1" customWidth="1"/>
    <col min="12542" max="12542" width="8.28515625" style="211" bestFit="1" customWidth="1"/>
    <col min="12543" max="12543" width="18.5703125" style="211" customWidth="1"/>
    <col min="12544" max="12544" width="17.140625" style="211" customWidth="1"/>
    <col min="12545" max="12545" width="14.5703125" style="211" bestFit="1" customWidth="1"/>
    <col min="12546" max="12546" width="8.7109375" style="211"/>
    <col min="12547" max="12547" width="3.85546875" style="211" customWidth="1"/>
    <col min="12548" max="12548" width="14.42578125" style="211" bestFit="1" customWidth="1"/>
    <col min="12549" max="12549" width="7.140625" style="211" bestFit="1" customWidth="1"/>
    <col min="12550" max="12550" width="8.5703125" style="211" bestFit="1" customWidth="1"/>
    <col min="12551" max="12551" width="5" style="211" bestFit="1" customWidth="1"/>
    <col min="12552" max="12552" width="13.42578125" style="211" bestFit="1" customWidth="1"/>
    <col min="12553" max="12553" width="12" style="211" customWidth="1"/>
    <col min="12554" max="12796" width="8.7109375" style="211"/>
    <col min="12797" max="12797" width="9.85546875" style="211" bestFit="1" customWidth="1"/>
    <col min="12798" max="12798" width="8.28515625" style="211" bestFit="1" customWidth="1"/>
    <col min="12799" max="12799" width="18.5703125" style="211" customWidth="1"/>
    <col min="12800" max="12800" width="17.140625" style="211" customWidth="1"/>
    <col min="12801" max="12801" width="14.5703125" style="211" bestFit="1" customWidth="1"/>
    <col min="12802" max="12802" width="8.7109375" style="211"/>
    <col min="12803" max="12803" width="3.85546875" style="211" customWidth="1"/>
    <col min="12804" max="12804" width="14.42578125" style="211" bestFit="1" customWidth="1"/>
    <col min="12805" max="12805" width="7.140625" style="211" bestFit="1" customWidth="1"/>
    <col min="12806" max="12806" width="8.5703125" style="211" bestFit="1" customWidth="1"/>
    <col min="12807" max="12807" width="5" style="211" bestFit="1" customWidth="1"/>
    <col min="12808" max="12808" width="13.42578125" style="211" bestFit="1" customWidth="1"/>
    <col min="12809" max="12809" width="12" style="211" customWidth="1"/>
    <col min="12810" max="13052" width="8.7109375" style="211"/>
    <col min="13053" max="13053" width="9.85546875" style="211" bestFit="1" customWidth="1"/>
    <col min="13054" max="13054" width="8.28515625" style="211" bestFit="1" customWidth="1"/>
    <col min="13055" max="13055" width="18.5703125" style="211" customWidth="1"/>
    <col min="13056" max="13056" width="17.140625" style="211" customWidth="1"/>
    <col min="13057" max="13057" width="14.5703125" style="211" bestFit="1" customWidth="1"/>
    <col min="13058" max="13058" width="8.7109375" style="211"/>
    <col min="13059" max="13059" width="3.85546875" style="211" customWidth="1"/>
    <col min="13060" max="13060" width="14.42578125" style="211" bestFit="1" customWidth="1"/>
    <col min="13061" max="13061" width="7.140625" style="211" bestFit="1" customWidth="1"/>
    <col min="13062" max="13062" width="8.5703125" style="211" bestFit="1" customWidth="1"/>
    <col min="13063" max="13063" width="5" style="211" bestFit="1" customWidth="1"/>
    <col min="13064" max="13064" width="13.42578125" style="211" bestFit="1" customWidth="1"/>
    <col min="13065" max="13065" width="12" style="211" customWidth="1"/>
    <col min="13066" max="13308" width="8.7109375" style="211"/>
    <col min="13309" max="13309" width="9.85546875" style="211" bestFit="1" customWidth="1"/>
    <col min="13310" max="13310" width="8.28515625" style="211" bestFit="1" customWidth="1"/>
    <col min="13311" max="13311" width="18.5703125" style="211" customWidth="1"/>
    <col min="13312" max="13312" width="17.140625" style="211" customWidth="1"/>
    <col min="13313" max="13313" width="14.5703125" style="211" bestFit="1" customWidth="1"/>
    <col min="13314" max="13314" width="8.7109375" style="211"/>
    <col min="13315" max="13315" width="3.85546875" style="211" customWidth="1"/>
    <col min="13316" max="13316" width="14.42578125" style="211" bestFit="1" customWidth="1"/>
    <col min="13317" max="13317" width="7.140625" style="211" bestFit="1" customWidth="1"/>
    <col min="13318" max="13318" width="8.5703125" style="211" bestFit="1" customWidth="1"/>
    <col min="13319" max="13319" width="5" style="211" bestFit="1" customWidth="1"/>
    <col min="13320" max="13320" width="13.42578125" style="211" bestFit="1" customWidth="1"/>
    <col min="13321" max="13321" width="12" style="211" customWidth="1"/>
    <col min="13322" max="13564" width="8.7109375" style="211"/>
    <col min="13565" max="13565" width="9.85546875" style="211" bestFit="1" customWidth="1"/>
    <col min="13566" max="13566" width="8.28515625" style="211" bestFit="1" customWidth="1"/>
    <col min="13567" max="13567" width="18.5703125" style="211" customWidth="1"/>
    <col min="13568" max="13568" width="17.140625" style="211" customWidth="1"/>
    <col min="13569" max="13569" width="14.5703125" style="211" bestFit="1" customWidth="1"/>
    <col min="13570" max="13570" width="8.7109375" style="211"/>
    <col min="13571" max="13571" width="3.85546875" style="211" customWidth="1"/>
    <col min="13572" max="13572" width="14.42578125" style="211" bestFit="1" customWidth="1"/>
    <col min="13573" max="13573" width="7.140625" style="211" bestFit="1" customWidth="1"/>
    <col min="13574" max="13574" width="8.5703125" style="211" bestFit="1" customWidth="1"/>
    <col min="13575" max="13575" width="5" style="211" bestFit="1" customWidth="1"/>
    <col min="13576" max="13576" width="13.42578125" style="211" bestFit="1" customWidth="1"/>
    <col min="13577" max="13577" width="12" style="211" customWidth="1"/>
    <col min="13578" max="13820" width="8.7109375" style="211"/>
    <col min="13821" max="13821" width="9.85546875" style="211" bestFit="1" customWidth="1"/>
    <col min="13822" max="13822" width="8.28515625" style="211" bestFit="1" customWidth="1"/>
    <col min="13823" max="13823" width="18.5703125" style="211" customWidth="1"/>
    <col min="13824" max="13824" width="17.140625" style="211" customWidth="1"/>
    <col min="13825" max="13825" width="14.5703125" style="211" bestFit="1" customWidth="1"/>
    <col min="13826" max="13826" width="8.7109375" style="211"/>
    <col min="13827" max="13827" width="3.85546875" style="211" customWidth="1"/>
    <col min="13828" max="13828" width="14.42578125" style="211" bestFit="1" customWidth="1"/>
    <col min="13829" max="13829" width="7.140625" style="211" bestFit="1" customWidth="1"/>
    <col min="13830" max="13830" width="8.5703125" style="211" bestFit="1" customWidth="1"/>
    <col min="13831" max="13831" width="5" style="211" bestFit="1" customWidth="1"/>
    <col min="13832" max="13832" width="13.42578125" style="211" bestFit="1" customWidth="1"/>
    <col min="13833" max="13833" width="12" style="211" customWidth="1"/>
    <col min="13834" max="14076" width="8.7109375" style="211"/>
    <col min="14077" max="14077" width="9.85546875" style="211" bestFit="1" customWidth="1"/>
    <col min="14078" max="14078" width="8.28515625" style="211" bestFit="1" customWidth="1"/>
    <col min="14079" max="14079" width="18.5703125" style="211" customWidth="1"/>
    <col min="14080" max="14080" width="17.140625" style="211" customWidth="1"/>
    <col min="14081" max="14081" width="14.5703125" style="211" bestFit="1" customWidth="1"/>
    <col min="14082" max="14082" width="8.7109375" style="211"/>
    <col min="14083" max="14083" width="3.85546875" style="211" customWidth="1"/>
    <col min="14084" max="14084" width="14.42578125" style="211" bestFit="1" customWidth="1"/>
    <col min="14085" max="14085" width="7.140625" style="211" bestFit="1" customWidth="1"/>
    <col min="14086" max="14086" width="8.5703125" style="211" bestFit="1" customWidth="1"/>
    <col min="14087" max="14087" width="5" style="211" bestFit="1" customWidth="1"/>
    <col min="14088" max="14088" width="13.42578125" style="211" bestFit="1" customWidth="1"/>
    <col min="14089" max="14089" width="12" style="211" customWidth="1"/>
    <col min="14090" max="14332" width="8.7109375" style="211"/>
    <col min="14333" max="14333" width="9.85546875" style="211" bestFit="1" customWidth="1"/>
    <col min="14334" max="14334" width="8.28515625" style="211" bestFit="1" customWidth="1"/>
    <col min="14335" max="14335" width="18.5703125" style="211" customWidth="1"/>
    <col min="14336" max="14336" width="17.140625" style="211" customWidth="1"/>
    <col min="14337" max="14337" width="14.5703125" style="211" bestFit="1" customWidth="1"/>
    <col min="14338" max="14338" width="8.7109375" style="211"/>
    <col min="14339" max="14339" width="3.85546875" style="211" customWidth="1"/>
    <col min="14340" max="14340" width="14.42578125" style="211" bestFit="1" customWidth="1"/>
    <col min="14341" max="14341" width="7.140625" style="211" bestFit="1" customWidth="1"/>
    <col min="14342" max="14342" width="8.5703125" style="211" bestFit="1" customWidth="1"/>
    <col min="14343" max="14343" width="5" style="211" bestFit="1" customWidth="1"/>
    <col min="14344" max="14344" width="13.42578125" style="211" bestFit="1" customWidth="1"/>
    <col min="14345" max="14345" width="12" style="211" customWidth="1"/>
    <col min="14346" max="14588" width="8.7109375" style="211"/>
    <col min="14589" max="14589" width="9.85546875" style="211" bestFit="1" customWidth="1"/>
    <col min="14590" max="14590" width="8.28515625" style="211" bestFit="1" customWidth="1"/>
    <col min="14591" max="14591" width="18.5703125" style="211" customWidth="1"/>
    <col min="14592" max="14592" width="17.140625" style="211" customWidth="1"/>
    <col min="14593" max="14593" width="14.5703125" style="211" bestFit="1" customWidth="1"/>
    <col min="14594" max="14594" width="8.7109375" style="211"/>
    <col min="14595" max="14595" width="3.85546875" style="211" customWidth="1"/>
    <col min="14596" max="14596" width="14.42578125" style="211" bestFit="1" customWidth="1"/>
    <col min="14597" max="14597" width="7.140625" style="211" bestFit="1" customWidth="1"/>
    <col min="14598" max="14598" width="8.5703125" style="211" bestFit="1" customWidth="1"/>
    <col min="14599" max="14599" width="5" style="211" bestFit="1" customWidth="1"/>
    <col min="14600" max="14600" width="13.42578125" style="211" bestFit="1" customWidth="1"/>
    <col min="14601" max="14601" width="12" style="211" customWidth="1"/>
    <col min="14602" max="14844" width="8.7109375" style="211"/>
    <col min="14845" max="14845" width="9.85546875" style="211" bestFit="1" customWidth="1"/>
    <col min="14846" max="14846" width="8.28515625" style="211" bestFit="1" customWidth="1"/>
    <col min="14847" max="14847" width="18.5703125" style="211" customWidth="1"/>
    <col min="14848" max="14848" width="17.140625" style="211" customWidth="1"/>
    <col min="14849" max="14849" width="14.5703125" style="211" bestFit="1" customWidth="1"/>
    <col min="14850" max="14850" width="8.7109375" style="211"/>
    <col min="14851" max="14851" width="3.85546875" style="211" customWidth="1"/>
    <col min="14852" max="14852" width="14.42578125" style="211" bestFit="1" customWidth="1"/>
    <col min="14853" max="14853" width="7.140625" style="211" bestFit="1" customWidth="1"/>
    <col min="14854" max="14854" width="8.5703125" style="211" bestFit="1" customWidth="1"/>
    <col min="14855" max="14855" width="5" style="211" bestFit="1" customWidth="1"/>
    <col min="14856" max="14856" width="13.42578125" style="211" bestFit="1" customWidth="1"/>
    <col min="14857" max="14857" width="12" style="211" customWidth="1"/>
    <col min="14858" max="15100" width="8.7109375" style="211"/>
    <col min="15101" max="15101" width="9.85546875" style="211" bestFit="1" customWidth="1"/>
    <col min="15102" max="15102" width="8.28515625" style="211" bestFit="1" customWidth="1"/>
    <col min="15103" max="15103" width="18.5703125" style="211" customWidth="1"/>
    <col min="15104" max="15104" width="17.140625" style="211" customWidth="1"/>
    <col min="15105" max="15105" width="14.5703125" style="211" bestFit="1" customWidth="1"/>
    <col min="15106" max="15106" width="8.7109375" style="211"/>
    <col min="15107" max="15107" width="3.85546875" style="211" customWidth="1"/>
    <col min="15108" max="15108" width="14.42578125" style="211" bestFit="1" customWidth="1"/>
    <col min="15109" max="15109" width="7.140625" style="211" bestFit="1" customWidth="1"/>
    <col min="15110" max="15110" width="8.5703125" style="211" bestFit="1" customWidth="1"/>
    <col min="15111" max="15111" width="5" style="211" bestFit="1" customWidth="1"/>
    <col min="15112" max="15112" width="13.42578125" style="211" bestFit="1" customWidth="1"/>
    <col min="15113" max="15113" width="12" style="211" customWidth="1"/>
    <col min="15114" max="15356" width="8.7109375" style="211"/>
    <col min="15357" max="15357" width="9.85546875" style="211" bestFit="1" customWidth="1"/>
    <col min="15358" max="15358" width="8.28515625" style="211" bestFit="1" customWidth="1"/>
    <col min="15359" max="15359" width="18.5703125" style="211" customWidth="1"/>
    <col min="15360" max="15360" width="17.140625" style="211" customWidth="1"/>
    <col min="15361" max="15361" width="14.5703125" style="211" bestFit="1" customWidth="1"/>
    <col min="15362" max="15362" width="8.7109375" style="211"/>
    <col min="15363" max="15363" width="3.85546875" style="211" customWidth="1"/>
    <col min="15364" max="15364" width="14.42578125" style="211" bestFit="1" customWidth="1"/>
    <col min="15365" max="15365" width="7.140625" style="211" bestFit="1" customWidth="1"/>
    <col min="15366" max="15366" width="8.5703125" style="211" bestFit="1" customWidth="1"/>
    <col min="15367" max="15367" width="5" style="211" bestFit="1" customWidth="1"/>
    <col min="15368" max="15368" width="13.42578125" style="211" bestFit="1" customWidth="1"/>
    <col min="15369" max="15369" width="12" style="211" customWidth="1"/>
    <col min="15370" max="15612" width="8.7109375" style="211"/>
    <col min="15613" max="15613" width="9.85546875" style="211" bestFit="1" customWidth="1"/>
    <col min="15614" max="15614" width="8.28515625" style="211" bestFit="1" customWidth="1"/>
    <col min="15615" max="15615" width="18.5703125" style="211" customWidth="1"/>
    <col min="15616" max="15616" width="17.140625" style="211" customWidth="1"/>
    <col min="15617" max="15617" width="14.5703125" style="211" bestFit="1" customWidth="1"/>
    <col min="15618" max="15618" width="8.7109375" style="211"/>
    <col min="15619" max="15619" width="3.85546875" style="211" customWidth="1"/>
    <col min="15620" max="15620" width="14.42578125" style="211" bestFit="1" customWidth="1"/>
    <col min="15621" max="15621" width="7.140625" style="211" bestFit="1" customWidth="1"/>
    <col min="15622" max="15622" width="8.5703125" style="211" bestFit="1" customWidth="1"/>
    <col min="15623" max="15623" width="5" style="211" bestFit="1" customWidth="1"/>
    <col min="15624" max="15624" width="13.42578125" style="211" bestFit="1" customWidth="1"/>
    <col min="15625" max="15625" width="12" style="211" customWidth="1"/>
    <col min="15626" max="15868" width="8.7109375" style="211"/>
    <col min="15869" max="15869" width="9.85546875" style="211" bestFit="1" customWidth="1"/>
    <col min="15870" max="15870" width="8.28515625" style="211" bestFit="1" customWidth="1"/>
    <col min="15871" max="15871" width="18.5703125" style="211" customWidth="1"/>
    <col min="15872" max="15872" width="17.140625" style="211" customWidth="1"/>
    <col min="15873" max="15873" width="14.5703125" style="211" bestFit="1" customWidth="1"/>
    <col min="15874" max="15874" width="8.7109375" style="211"/>
    <col min="15875" max="15875" width="3.85546875" style="211" customWidth="1"/>
    <col min="15876" max="15876" width="14.42578125" style="211" bestFit="1" customWidth="1"/>
    <col min="15877" max="15877" width="7.140625" style="211" bestFit="1" customWidth="1"/>
    <col min="15878" max="15878" width="8.5703125" style="211" bestFit="1" customWidth="1"/>
    <col min="15879" max="15879" width="5" style="211" bestFit="1" customWidth="1"/>
    <col min="15880" max="15880" width="13.42578125" style="211" bestFit="1" customWidth="1"/>
    <col min="15881" max="15881" width="12" style="211" customWidth="1"/>
    <col min="15882" max="16124" width="8.7109375" style="211"/>
    <col min="16125" max="16125" width="9.85546875" style="211" bestFit="1" customWidth="1"/>
    <col min="16126" max="16126" width="8.28515625" style="211" bestFit="1" customWidth="1"/>
    <col min="16127" max="16127" width="18.5703125" style="211" customWidth="1"/>
    <col min="16128" max="16128" width="17.140625" style="211" customWidth="1"/>
    <col min="16129" max="16129" width="14.5703125" style="211" bestFit="1" customWidth="1"/>
    <col min="16130" max="16130" width="8.7109375" style="211"/>
    <col min="16131" max="16131" width="3.85546875" style="211" customWidth="1"/>
    <col min="16132" max="16132" width="14.42578125" style="211" bestFit="1" customWidth="1"/>
    <col min="16133" max="16133" width="7.140625" style="211" bestFit="1" customWidth="1"/>
    <col min="16134" max="16134" width="8.5703125" style="211" bestFit="1" customWidth="1"/>
    <col min="16135" max="16135" width="5" style="211" bestFit="1" customWidth="1"/>
    <col min="16136" max="16136" width="13.42578125" style="211" bestFit="1" customWidth="1"/>
    <col min="16137" max="16137" width="12" style="211" customWidth="1"/>
    <col min="16138" max="16378" width="8.7109375" style="211"/>
    <col min="16379" max="16384" width="9" style="211" customWidth="1"/>
  </cols>
  <sheetData>
    <row r="9" spans="1:3">
      <c r="A9" s="287" t="s">
        <v>612</v>
      </c>
      <c r="B9" s="287"/>
      <c r="C9" s="287"/>
    </row>
    <row r="11" spans="1:3">
      <c r="A11" s="212" t="s">
        <v>598</v>
      </c>
      <c r="B11" s="213" t="s">
        <v>599</v>
      </c>
      <c r="C11" s="214"/>
    </row>
    <row r="12" spans="1:3">
      <c r="A12" s="215">
        <v>1</v>
      </c>
      <c r="B12" s="216" t="s">
        <v>600</v>
      </c>
      <c r="C12" s="217" t="str">
        <f>'oo too con'!G55</f>
        <v>https://bonbanh.com/xe-honda-crv-g-2020-6198640</v>
      </c>
    </row>
    <row r="13" spans="1:3">
      <c r="A13" s="215">
        <f>A12+1</f>
        <v>2</v>
      </c>
      <c r="B13" s="216" t="s">
        <v>601</v>
      </c>
      <c r="C13" s="218">
        <f>'oo too con'!G58</f>
        <v>780000000</v>
      </c>
    </row>
    <row r="14" spans="1:3">
      <c r="A14" s="215">
        <f t="shared" ref="A14:A29" si="0">A13+1</f>
        <v>3</v>
      </c>
      <c r="B14" s="216" t="s">
        <v>602</v>
      </c>
      <c r="C14" s="218">
        <f>'oo too con'!G67</f>
        <v>702000000</v>
      </c>
    </row>
    <row r="15" spans="1:3">
      <c r="A15" s="215">
        <f t="shared" si="0"/>
        <v>4</v>
      </c>
      <c r="B15" s="216" t="s">
        <v>186</v>
      </c>
      <c r="C15" s="237" t="str">
        <f>'oo too con'!G60</f>
        <v>Đang rao bán</v>
      </c>
    </row>
    <row r="16" spans="1:3">
      <c r="A16" s="215">
        <f t="shared" si="0"/>
        <v>5</v>
      </c>
      <c r="B16" s="216" t="s">
        <v>603</v>
      </c>
      <c r="C16" s="238" t="str">
        <f>'oo too con'!G56</f>
        <v>Tháng 7/2025</v>
      </c>
    </row>
    <row r="17" spans="1:4">
      <c r="A17" s="215">
        <f t="shared" si="0"/>
        <v>6</v>
      </c>
      <c r="B17" s="216" t="s">
        <v>604</v>
      </c>
      <c r="C17" s="217" t="s">
        <v>608</v>
      </c>
    </row>
    <row r="18" spans="1:4">
      <c r="A18" s="215">
        <f t="shared" si="0"/>
        <v>7</v>
      </c>
      <c r="B18" s="216" t="s">
        <v>182</v>
      </c>
      <c r="C18" s="217" t="str">
        <f>'oo too con'!G57</f>
        <v>Giấy đăng ký xe, đăng kiểm xe</v>
      </c>
    </row>
    <row r="19" spans="1:4">
      <c r="A19" s="215">
        <f t="shared" si="0"/>
        <v>8</v>
      </c>
      <c r="B19" s="216" t="s">
        <v>177</v>
      </c>
      <c r="C19" s="239" t="str">
        <f>'oo too con'!G47</f>
        <v>Chở người</v>
      </c>
    </row>
    <row r="20" spans="1:4">
      <c r="A20" s="215">
        <f t="shared" si="0"/>
        <v>9</v>
      </c>
      <c r="B20" s="219" t="s">
        <v>178</v>
      </c>
      <c r="C20" s="239" t="str">
        <f>'oo too con'!G48</f>
        <v>Ô tô con</v>
      </c>
    </row>
    <row r="21" spans="1:4">
      <c r="A21" s="215">
        <f t="shared" si="0"/>
        <v>10</v>
      </c>
      <c r="B21" s="220" t="s">
        <v>179</v>
      </c>
      <c r="C21" s="217" t="str">
        <f>'oo too con'!G49</f>
        <v>HONDA</v>
      </c>
    </row>
    <row r="22" spans="1:4">
      <c r="A22" s="215">
        <f t="shared" si="0"/>
        <v>11</v>
      </c>
      <c r="B22" s="216" t="s">
        <v>3</v>
      </c>
      <c r="C22" s="240">
        <f>'oo too con'!G53</f>
        <v>2020</v>
      </c>
    </row>
    <row r="23" spans="1:4">
      <c r="A23" s="215">
        <f t="shared" si="0"/>
        <v>12</v>
      </c>
      <c r="B23" s="216" t="s">
        <v>4</v>
      </c>
      <c r="C23" s="217" t="str">
        <f>'oo too con'!G54</f>
        <v>Nhật bản</v>
      </c>
    </row>
    <row r="24" spans="1:4">
      <c r="A24" s="215">
        <f t="shared" si="0"/>
        <v>13</v>
      </c>
      <c r="B24" s="216" t="s">
        <v>187</v>
      </c>
      <c r="C24" s="237" t="str">
        <f>'oo too con'!G61</f>
        <v>Đang sử dụng bình thường</v>
      </c>
    </row>
    <row r="25" spans="1:4" hidden="1">
      <c r="A25" s="215">
        <f t="shared" si="0"/>
        <v>14</v>
      </c>
      <c r="B25" s="216" t="s">
        <v>69</v>
      </c>
      <c r="C25" s="237">
        <f>'oo too con'!G62</f>
        <v>0</v>
      </c>
    </row>
    <row r="26" spans="1:4">
      <c r="A26" s="215">
        <f t="shared" si="0"/>
        <v>15</v>
      </c>
      <c r="B26" s="216" t="s">
        <v>189</v>
      </c>
      <c r="C26" s="237">
        <f>'oo too con'!G63</f>
        <v>65000</v>
      </c>
      <c r="D26" s="221"/>
    </row>
    <row r="27" spans="1:4" hidden="1">
      <c r="A27" s="215">
        <f t="shared" si="0"/>
        <v>16</v>
      </c>
      <c r="B27" s="220" t="s">
        <v>592</v>
      </c>
      <c r="C27" s="237">
        <f>'oo too con'!G64</f>
        <v>0</v>
      </c>
      <c r="D27" s="221"/>
    </row>
    <row r="28" spans="1:4">
      <c r="A28" s="215">
        <f t="shared" si="0"/>
        <v>17</v>
      </c>
      <c r="B28" s="216" t="s">
        <v>594</v>
      </c>
      <c r="C28" s="222" t="str">
        <f>'oo too con'!G65</f>
        <v>Xe hoạt động bình thường, ngoại quan còn mới</v>
      </c>
    </row>
    <row r="29" spans="1:4">
      <c r="A29" s="215">
        <f t="shared" si="0"/>
        <v>18</v>
      </c>
      <c r="B29" s="216" t="s">
        <v>191</v>
      </c>
      <c r="C29" s="241" t="str">
        <f>'oo too con'!G68</f>
        <v>LH:  0976 226 898</v>
      </c>
    </row>
    <row r="30" spans="1:4">
      <c r="A30" s="223" t="s">
        <v>605</v>
      </c>
      <c r="B30" s="224" t="s">
        <v>606</v>
      </c>
      <c r="C30" s="225"/>
    </row>
    <row r="31" spans="1:4" ht="246" customHeight="1">
      <c r="A31" s="226"/>
      <c r="B31" s="288"/>
      <c r="C31" s="289"/>
    </row>
    <row r="32" spans="1:4">
      <c r="A32" s="227"/>
      <c r="B32" s="228"/>
      <c r="C32" s="229"/>
    </row>
    <row r="33" spans="1:8" ht="15.75">
      <c r="A33" s="227"/>
      <c r="B33" s="228"/>
      <c r="C33" s="230" t="s">
        <v>607</v>
      </c>
    </row>
    <row r="34" spans="1:8" ht="15.75">
      <c r="A34" s="227"/>
      <c r="B34" s="228"/>
      <c r="C34" s="231"/>
    </row>
    <row r="35" spans="1:8" ht="15.75">
      <c r="A35" s="227"/>
      <c r="B35" s="228"/>
      <c r="C35" s="231"/>
    </row>
    <row r="36" spans="1:8" ht="15.75">
      <c r="A36" s="227"/>
      <c r="B36" s="228"/>
      <c r="C36" s="231"/>
    </row>
    <row r="37" spans="1:8" s="233" customFormat="1" ht="15.75">
      <c r="A37" s="232"/>
      <c r="C37" s="230" t="s">
        <v>609</v>
      </c>
      <c r="D37" s="211"/>
      <c r="E37" s="234"/>
      <c r="F37" s="234"/>
      <c r="G37" s="234"/>
      <c r="H37" s="234"/>
    </row>
    <row r="38" spans="1:8" ht="15.75">
      <c r="C38" s="230"/>
    </row>
    <row r="53" spans="1:11" s="236" customFormat="1">
      <c r="A53" s="211"/>
      <c r="B53" s="235"/>
      <c r="D53" s="211"/>
      <c r="E53" s="211"/>
      <c r="F53" s="211"/>
      <c r="G53" s="211"/>
      <c r="H53" s="211"/>
      <c r="I53" s="211"/>
      <c r="J53" s="211"/>
      <c r="K53" s="211"/>
    </row>
  </sheetData>
  <mergeCells count="2">
    <mergeCell ref="A9:C9"/>
    <mergeCell ref="B31:C31"/>
  </mergeCells>
  <pageMargins left="0.7" right="0.7" top="0.38" bottom="0.27" header="0.3" footer="0.3"/>
  <pageSetup paperSize="9" scale="8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77"/>
  <sheetViews>
    <sheetView zoomScale="80" zoomScaleNormal="80" workbookViewId="0">
      <selection activeCell="D66" sqref="D66"/>
    </sheetView>
  </sheetViews>
  <sheetFormatPr defaultColWidth="10.140625" defaultRowHeight="15.75"/>
  <cols>
    <col min="1" max="1" width="6.28515625" style="18" customWidth="1"/>
    <col min="2" max="2" width="27.5703125" style="18" customWidth="1"/>
    <col min="3" max="3" width="8.42578125" style="18" customWidth="1"/>
    <col min="4" max="4" width="29.7109375" style="18" customWidth="1"/>
    <col min="5" max="5" width="31.28515625" style="18" customWidth="1"/>
    <col min="6" max="7" width="29.7109375" style="18" customWidth="1"/>
    <col min="8" max="8" width="17.7109375" style="18" customWidth="1"/>
    <col min="9" max="9" width="14.42578125" style="19" customWidth="1"/>
    <col min="10" max="10" width="9.7109375" style="18" customWidth="1"/>
    <col min="11" max="11" width="22.140625" style="18" customWidth="1"/>
    <col min="12" max="47" width="13.85546875" style="18" customWidth="1"/>
    <col min="48" max="48" width="11.28515625" style="18" bestFit="1" customWidth="1"/>
    <col min="49" max="263" width="10.140625" style="18"/>
    <col min="264" max="264" width="6.28515625" style="18" customWidth="1"/>
    <col min="265" max="265" width="36" style="18" customWidth="1"/>
    <col min="266" max="266" width="1.7109375" style="18" customWidth="1"/>
    <col min="267" max="267" width="31" style="18" customWidth="1"/>
    <col min="268" max="268" width="30.28515625" style="18" customWidth="1"/>
    <col min="269" max="269" width="31.28515625" style="18" customWidth="1"/>
    <col min="270" max="270" width="29.7109375" style="18" customWidth="1"/>
    <col min="271" max="299" width="0" style="18" hidden="1" customWidth="1"/>
    <col min="300" max="300" width="15.7109375" style="18" bestFit="1" customWidth="1"/>
    <col min="301" max="303" width="20" style="18" customWidth="1"/>
    <col min="304" max="304" width="11.28515625" style="18" bestFit="1" customWidth="1"/>
    <col min="305" max="519" width="10.140625" style="18"/>
    <col min="520" max="520" width="6.28515625" style="18" customWidth="1"/>
    <col min="521" max="521" width="36" style="18" customWidth="1"/>
    <col min="522" max="522" width="1.7109375" style="18" customWidth="1"/>
    <col min="523" max="523" width="31" style="18" customWidth="1"/>
    <col min="524" max="524" width="30.28515625" style="18" customWidth="1"/>
    <col min="525" max="525" width="31.28515625" style="18" customWidth="1"/>
    <col min="526" max="526" width="29.7109375" style="18" customWidth="1"/>
    <col min="527" max="555" width="0" style="18" hidden="1" customWidth="1"/>
    <col min="556" max="556" width="15.7109375" style="18" bestFit="1" customWidth="1"/>
    <col min="557" max="559" width="20" style="18" customWidth="1"/>
    <col min="560" max="560" width="11.28515625" style="18" bestFit="1" customWidth="1"/>
    <col min="561" max="775" width="10.140625" style="18"/>
    <col min="776" max="776" width="6.28515625" style="18" customWidth="1"/>
    <col min="777" max="777" width="36" style="18" customWidth="1"/>
    <col min="778" max="778" width="1.7109375" style="18" customWidth="1"/>
    <col min="779" max="779" width="31" style="18" customWidth="1"/>
    <col min="780" max="780" width="30.28515625" style="18" customWidth="1"/>
    <col min="781" max="781" width="31.28515625" style="18" customWidth="1"/>
    <col min="782" max="782" width="29.7109375" style="18" customWidth="1"/>
    <col min="783" max="811" width="0" style="18" hidden="1" customWidth="1"/>
    <col min="812" max="812" width="15.7109375" style="18" bestFit="1" customWidth="1"/>
    <col min="813" max="815" width="20" style="18" customWidth="1"/>
    <col min="816" max="816" width="11.28515625" style="18" bestFit="1" customWidth="1"/>
    <col min="817" max="1031" width="10.140625" style="18"/>
    <col min="1032" max="1032" width="6.28515625" style="18" customWidth="1"/>
    <col min="1033" max="1033" width="36" style="18" customWidth="1"/>
    <col min="1034" max="1034" width="1.7109375" style="18" customWidth="1"/>
    <col min="1035" max="1035" width="31" style="18" customWidth="1"/>
    <col min="1036" max="1036" width="30.28515625" style="18" customWidth="1"/>
    <col min="1037" max="1037" width="31.28515625" style="18" customWidth="1"/>
    <col min="1038" max="1038" width="29.7109375" style="18" customWidth="1"/>
    <col min="1039" max="1067" width="0" style="18" hidden="1" customWidth="1"/>
    <col min="1068" max="1068" width="15.7109375" style="18" bestFit="1" customWidth="1"/>
    <col min="1069" max="1071" width="20" style="18" customWidth="1"/>
    <col min="1072" max="1072" width="11.28515625" style="18" bestFit="1" customWidth="1"/>
    <col min="1073" max="1287" width="10.140625" style="18"/>
    <col min="1288" max="1288" width="6.28515625" style="18" customWidth="1"/>
    <col min="1289" max="1289" width="36" style="18" customWidth="1"/>
    <col min="1290" max="1290" width="1.7109375" style="18" customWidth="1"/>
    <col min="1291" max="1291" width="31" style="18" customWidth="1"/>
    <col min="1292" max="1292" width="30.28515625" style="18" customWidth="1"/>
    <col min="1293" max="1293" width="31.28515625" style="18" customWidth="1"/>
    <col min="1294" max="1294" width="29.7109375" style="18" customWidth="1"/>
    <col min="1295" max="1323" width="0" style="18" hidden="1" customWidth="1"/>
    <col min="1324" max="1324" width="15.7109375" style="18" bestFit="1" customWidth="1"/>
    <col min="1325" max="1327" width="20" style="18" customWidth="1"/>
    <col min="1328" max="1328" width="11.28515625" style="18" bestFit="1" customWidth="1"/>
    <col min="1329" max="1543" width="10.140625" style="18"/>
    <col min="1544" max="1544" width="6.28515625" style="18" customWidth="1"/>
    <col min="1545" max="1545" width="36" style="18" customWidth="1"/>
    <col min="1546" max="1546" width="1.7109375" style="18" customWidth="1"/>
    <col min="1547" max="1547" width="31" style="18" customWidth="1"/>
    <col min="1548" max="1548" width="30.28515625" style="18" customWidth="1"/>
    <col min="1549" max="1549" width="31.28515625" style="18" customWidth="1"/>
    <col min="1550" max="1550" width="29.7109375" style="18" customWidth="1"/>
    <col min="1551" max="1579" width="0" style="18" hidden="1" customWidth="1"/>
    <col min="1580" max="1580" width="15.7109375" style="18" bestFit="1" customWidth="1"/>
    <col min="1581" max="1583" width="20" style="18" customWidth="1"/>
    <col min="1584" max="1584" width="11.28515625" style="18" bestFit="1" customWidth="1"/>
    <col min="1585" max="1799" width="10.140625" style="18"/>
    <col min="1800" max="1800" width="6.28515625" style="18" customWidth="1"/>
    <col min="1801" max="1801" width="36" style="18" customWidth="1"/>
    <col min="1802" max="1802" width="1.7109375" style="18" customWidth="1"/>
    <col min="1803" max="1803" width="31" style="18" customWidth="1"/>
    <col min="1804" max="1804" width="30.28515625" style="18" customWidth="1"/>
    <col min="1805" max="1805" width="31.28515625" style="18" customWidth="1"/>
    <col min="1806" max="1806" width="29.7109375" style="18" customWidth="1"/>
    <col min="1807" max="1835" width="0" style="18" hidden="1" customWidth="1"/>
    <col min="1836" max="1836" width="15.7109375" style="18" bestFit="1" customWidth="1"/>
    <col min="1837" max="1839" width="20" style="18" customWidth="1"/>
    <col min="1840" max="1840" width="11.28515625" style="18" bestFit="1" customWidth="1"/>
    <col min="1841" max="2055" width="10.140625" style="18"/>
    <col min="2056" max="2056" width="6.28515625" style="18" customWidth="1"/>
    <col min="2057" max="2057" width="36" style="18" customWidth="1"/>
    <col min="2058" max="2058" width="1.7109375" style="18" customWidth="1"/>
    <col min="2059" max="2059" width="31" style="18" customWidth="1"/>
    <col min="2060" max="2060" width="30.28515625" style="18" customWidth="1"/>
    <col min="2061" max="2061" width="31.28515625" style="18" customWidth="1"/>
    <col min="2062" max="2062" width="29.7109375" style="18" customWidth="1"/>
    <col min="2063" max="2091" width="0" style="18" hidden="1" customWidth="1"/>
    <col min="2092" max="2092" width="15.7109375" style="18" bestFit="1" customWidth="1"/>
    <col min="2093" max="2095" width="20" style="18" customWidth="1"/>
    <col min="2096" max="2096" width="11.28515625" style="18" bestFit="1" customWidth="1"/>
    <col min="2097" max="2311" width="10.140625" style="18"/>
    <col min="2312" max="2312" width="6.28515625" style="18" customWidth="1"/>
    <col min="2313" max="2313" width="36" style="18" customWidth="1"/>
    <col min="2314" max="2314" width="1.7109375" style="18" customWidth="1"/>
    <col min="2315" max="2315" width="31" style="18" customWidth="1"/>
    <col min="2316" max="2316" width="30.28515625" style="18" customWidth="1"/>
    <col min="2317" max="2317" width="31.28515625" style="18" customWidth="1"/>
    <col min="2318" max="2318" width="29.7109375" style="18" customWidth="1"/>
    <col min="2319" max="2347" width="0" style="18" hidden="1" customWidth="1"/>
    <col min="2348" max="2348" width="15.7109375" style="18" bestFit="1" customWidth="1"/>
    <col min="2349" max="2351" width="20" style="18" customWidth="1"/>
    <col min="2352" max="2352" width="11.28515625" style="18" bestFit="1" customWidth="1"/>
    <col min="2353" max="2567" width="10.140625" style="18"/>
    <col min="2568" max="2568" width="6.28515625" style="18" customWidth="1"/>
    <col min="2569" max="2569" width="36" style="18" customWidth="1"/>
    <col min="2570" max="2570" width="1.7109375" style="18" customWidth="1"/>
    <col min="2571" max="2571" width="31" style="18" customWidth="1"/>
    <col min="2572" max="2572" width="30.28515625" style="18" customWidth="1"/>
    <col min="2573" max="2573" width="31.28515625" style="18" customWidth="1"/>
    <col min="2574" max="2574" width="29.7109375" style="18" customWidth="1"/>
    <col min="2575" max="2603" width="0" style="18" hidden="1" customWidth="1"/>
    <col min="2604" max="2604" width="15.7109375" style="18" bestFit="1" customWidth="1"/>
    <col min="2605" max="2607" width="20" style="18" customWidth="1"/>
    <col min="2608" max="2608" width="11.28515625" style="18" bestFit="1" customWidth="1"/>
    <col min="2609" max="2823" width="10.140625" style="18"/>
    <col min="2824" max="2824" width="6.28515625" style="18" customWidth="1"/>
    <col min="2825" max="2825" width="36" style="18" customWidth="1"/>
    <col min="2826" max="2826" width="1.7109375" style="18" customWidth="1"/>
    <col min="2827" max="2827" width="31" style="18" customWidth="1"/>
    <col min="2828" max="2828" width="30.28515625" style="18" customWidth="1"/>
    <col min="2829" max="2829" width="31.28515625" style="18" customWidth="1"/>
    <col min="2830" max="2830" width="29.7109375" style="18" customWidth="1"/>
    <col min="2831" max="2859" width="0" style="18" hidden="1" customWidth="1"/>
    <col min="2860" max="2860" width="15.7109375" style="18" bestFit="1" customWidth="1"/>
    <col min="2861" max="2863" width="20" style="18" customWidth="1"/>
    <col min="2864" max="2864" width="11.28515625" style="18" bestFit="1" customWidth="1"/>
    <col min="2865" max="3079" width="10.140625" style="18"/>
    <col min="3080" max="3080" width="6.28515625" style="18" customWidth="1"/>
    <col min="3081" max="3081" width="36" style="18" customWidth="1"/>
    <col min="3082" max="3082" width="1.7109375" style="18" customWidth="1"/>
    <col min="3083" max="3083" width="31" style="18" customWidth="1"/>
    <col min="3084" max="3084" width="30.28515625" style="18" customWidth="1"/>
    <col min="3085" max="3085" width="31.28515625" style="18" customWidth="1"/>
    <col min="3086" max="3086" width="29.7109375" style="18" customWidth="1"/>
    <col min="3087" max="3115" width="0" style="18" hidden="1" customWidth="1"/>
    <col min="3116" max="3116" width="15.7109375" style="18" bestFit="1" customWidth="1"/>
    <col min="3117" max="3119" width="20" style="18" customWidth="1"/>
    <col min="3120" max="3120" width="11.28515625" style="18" bestFit="1" customWidth="1"/>
    <col min="3121" max="3335" width="10.140625" style="18"/>
    <col min="3336" max="3336" width="6.28515625" style="18" customWidth="1"/>
    <col min="3337" max="3337" width="36" style="18" customWidth="1"/>
    <col min="3338" max="3338" width="1.7109375" style="18" customWidth="1"/>
    <col min="3339" max="3339" width="31" style="18" customWidth="1"/>
    <col min="3340" max="3340" width="30.28515625" style="18" customWidth="1"/>
    <col min="3341" max="3341" width="31.28515625" style="18" customWidth="1"/>
    <col min="3342" max="3342" width="29.7109375" style="18" customWidth="1"/>
    <col min="3343" max="3371" width="0" style="18" hidden="1" customWidth="1"/>
    <col min="3372" max="3372" width="15.7109375" style="18" bestFit="1" customWidth="1"/>
    <col min="3373" max="3375" width="20" style="18" customWidth="1"/>
    <col min="3376" max="3376" width="11.28515625" style="18" bestFit="1" customWidth="1"/>
    <col min="3377" max="3591" width="10.140625" style="18"/>
    <col min="3592" max="3592" width="6.28515625" style="18" customWidth="1"/>
    <col min="3593" max="3593" width="36" style="18" customWidth="1"/>
    <col min="3594" max="3594" width="1.7109375" style="18" customWidth="1"/>
    <col min="3595" max="3595" width="31" style="18" customWidth="1"/>
    <col min="3596" max="3596" width="30.28515625" style="18" customWidth="1"/>
    <col min="3597" max="3597" width="31.28515625" style="18" customWidth="1"/>
    <col min="3598" max="3598" width="29.7109375" style="18" customWidth="1"/>
    <col min="3599" max="3627" width="0" style="18" hidden="1" customWidth="1"/>
    <col min="3628" max="3628" width="15.7109375" style="18" bestFit="1" customWidth="1"/>
    <col min="3629" max="3631" width="20" style="18" customWidth="1"/>
    <col min="3632" max="3632" width="11.28515625" style="18" bestFit="1" customWidth="1"/>
    <col min="3633" max="3847" width="10.140625" style="18"/>
    <col min="3848" max="3848" width="6.28515625" style="18" customWidth="1"/>
    <col min="3849" max="3849" width="36" style="18" customWidth="1"/>
    <col min="3850" max="3850" width="1.7109375" style="18" customWidth="1"/>
    <col min="3851" max="3851" width="31" style="18" customWidth="1"/>
    <col min="3852" max="3852" width="30.28515625" style="18" customWidth="1"/>
    <col min="3853" max="3853" width="31.28515625" style="18" customWidth="1"/>
    <col min="3854" max="3854" width="29.7109375" style="18" customWidth="1"/>
    <col min="3855" max="3883" width="0" style="18" hidden="1" customWidth="1"/>
    <col min="3884" max="3884" width="15.7109375" style="18" bestFit="1" customWidth="1"/>
    <col min="3885" max="3887" width="20" style="18" customWidth="1"/>
    <col min="3888" max="3888" width="11.28515625" style="18" bestFit="1" customWidth="1"/>
    <col min="3889" max="4103" width="10.140625" style="18"/>
    <col min="4104" max="4104" width="6.28515625" style="18" customWidth="1"/>
    <col min="4105" max="4105" width="36" style="18" customWidth="1"/>
    <col min="4106" max="4106" width="1.7109375" style="18" customWidth="1"/>
    <col min="4107" max="4107" width="31" style="18" customWidth="1"/>
    <col min="4108" max="4108" width="30.28515625" style="18" customWidth="1"/>
    <col min="4109" max="4109" width="31.28515625" style="18" customWidth="1"/>
    <col min="4110" max="4110" width="29.7109375" style="18" customWidth="1"/>
    <col min="4111" max="4139" width="0" style="18" hidden="1" customWidth="1"/>
    <col min="4140" max="4140" width="15.7109375" style="18" bestFit="1" customWidth="1"/>
    <col min="4141" max="4143" width="20" style="18" customWidth="1"/>
    <col min="4144" max="4144" width="11.28515625" style="18" bestFit="1" customWidth="1"/>
    <col min="4145" max="4359" width="10.140625" style="18"/>
    <col min="4360" max="4360" width="6.28515625" style="18" customWidth="1"/>
    <col min="4361" max="4361" width="36" style="18" customWidth="1"/>
    <col min="4362" max="4362" width="1.7109375" style="18" customWidth="1"/>
    <col min="4363" max="4363" width="31" style="18" customWidth="1"/>
    <col min="4364" max="4364" width="30.28515625" style="18" customWidth="1"/>
    <col min="4365" max="4365" width="31.28515625" style="18" customWidth="1"/>
    <col min="4366" max="4366" width="29.7109375" style="18" customWidth="1"/>
    <col min="4367" max="4395" width="0" style="18" hidden="1" customWidth="1"/>
    <col min="4396" max="4396" width="15.7109375" style="18" bestFit="1" customWidth="1"/>
    <col min="4397" max="4399" width="20" style="18" customWidth="1"/>
    <col min="4400" max="4400" width="11.28515625" style="18" bestFit="1" customWidth="1"/>
    <col min="4401" max="4615" width="10.140625" style="18"/>
    <col min="4616" max="4616" width="6.28515625" style="18" customWidth="1"/>
    <col min="4617" max="4617" width="36" style="18" customWidth="1"/>
    <col min="4618" max="4618" width="1.7109375" style="18" customWidth="1"/>
    <col min="4619" max="4619" width="31" style="18" customWidth="1"/>
    <col min="4620" max="4620" width="30.28515625" style="18" customWidth="1"/>
    <col min="4621" max="4621" width="31.28515625" style="18" customWidth="1"/>
    <col min="4622" max="4622" width="29.7109375" style="18" customWidth="1"/>
    <col min="4623" max="4651" width="0" style="18" hidden="1" customWidth="1"/>
    <col min="4652" max="4652" width="15.7109375" style="18" bestFit="1" customWidth="1"/>
    <col min="4653" max="4655" width="20" style="18" customWidth="1"/>
    <col min="4656" max="4656" width="11.28515625" style="18" bestFit="1" customWidth="1"/>
    <col min="4657" max="4871" width="10.140625" style="18"/>
    <col min="4872" max="4872" width="6.28515625" style="18" customWidth="1"/>
    <col min="4873" max="4873" width="36" style="18" customWidth="1"/>
    <col min="4874" max="4874" width="1.7109375" style="18" customWidth="1"/>
    <col min="4875" max="4875" width="31" style="18" customWidth="1"/>
    <col min="4876" max="4876" width="30.28515625" style="18" customWidth="1"/>
    <col min="4877" max="4877" width="31.28515625" style="18" customWidth="1"/>
    <col min="4878" max="4878" width="29.7109375" style="18" customWidth="1"/>
    <col min="4879" max="4907" width="0" style="18" hidden="1" customWidth="1"/>
    <col min="4908" max="4908" width="15.7109375" style="18" bestFit="1" customWidth="1"/>
    <col min="4909" max="4911" width="20" style="18" customWidth="1"/>
    <col min="4912" max="4912" width="11.28515625" style="18" bestFit="1" customWidth="1"/>
    <col min="4913" max="5127" width="10.140625" style="18"/>
    <col min="5128" max="5128" width="6.28515625" style="18" customWidth="1"/>
    <col min="5129" max="5129" width="36" style="18" customWidth="1"/>
    <col min="5130" max="5130" width="1.7109375" style="18" customWidth="1"/>
    <col min="5131" max="5131" width="31" style="18" customWidth="1"/>
    <col min="5132" max="5132" width="30.28515625" style="18" customWidth="1"/>
    <col min="5133" max="5133" width="31.28515625" style="18" customWidth="1"/>
    <col min="5134" max="5134" width="29.7109375" style="18" customWidth="1"/>
    <col min="5135" max="5163" width="0" style="18" hidden="1" customWidth="1"/>
    <col min="5164" max="5164" width="15.7109375" style="18" bestFit="1" customWidth="1"/>
    <col min="5165" max="5167" width="20" style="18" customWidth="1"/>
    <col min="5168" max="5168" width="11.28515625" style="18" bestFit="1" customWidth="1"/>
    <col min="5169" max="5383" width="10.140625" style="18"/>
    <col min="5384" max="5384" width="6.28515625" style="18" customWidth="1"/>
    <col min="5385" max="5385" width="36" style="18" customWidth="1"/>
    <col min="5386" max="5386" width="1.7109375" style="18" customWidth="1"/>
    <col min="5387" max="5387" width="31" style="18" customWidth="1"/>
    <col min="5388" max="5388" width="30.28515625" style="18" customWidth="1"/>
    <col min="5389" max="5389" width="31.28515625" style="18" customWidth="1"/>
    <col min="5390" max="5390" width="29.7109375" style="18" customWidth="1"/>
    <col min="5391" max="5419" width="0" style="18" hidden="1" customWidth="1"/>
    <col min="5420" max="5420" width="15.7109375" style="18" bestFit="1" customWidth="1"/>
    <col min="5421" max="5423" width="20" style="18" customWidth="1"/>
    <col min="5424" max="5424" width="11.28515625" style="18" bestFit="1" customWidth="1"/>
    <col min="5425" max="5639" width="10.140625" style="18"/>
    <col min="5640" max="5640" width="6.28515625" style="18" customWidth="1"/>
    <col min="5641" max="5641" width="36" style="18" customWidth="1"/>
    <col min="5642" max="5642" width="1.7109375" style="18" customWidth="1"/>
    <col min="5643" max="5643" width="31" style="18" customWidth="1"/>
    <col min="5644" max="5644" width="30.28515625" style="18" customWidth="1"/>
    <col min="5645" max="5645" width="31.28515625" style="18" customWidth="1"/>
    <col min="5646" max="5646" width="29.7109375" style="18" customWidth="1"/>
    <col min="5647" max="5675" width="0" style="18" hidden="1" customWidth="1"/>
    <col min="5676" max="5676" width="15.7109375" style="18" bestFit="1" customWidth="1"/>
    <col min="5677" max="5679" width="20" style="18" customWidth="1"/>
    <col min="5680" max="5680" width="11.28515625" style="18" bestFit="1" customWidth="1"/>
    <col min="5681" max="5895" width="10.140625" style="18"/>
    <col min="5896" max="5896" width="6.28515625" style="18" customWidth="1"/>
    <col min="5897" max="5897" width="36" style="18" customWidth="1"/>
    <col min="5898" max="5898" width="1.7109375" style="18" customWidth="1"/>
    <col min="5899" max="5899" width="31" style="18" customWidth="1"/>
    <col min="5900" max="5900" width="30.28515625" style="18" customWidth="1"/>
    <col min="5901" max="5901" width="31.28515625" style="18" customWidth="1"/>
    <col min="5902" max="5902" width="29.7109375" style="18" customWidth="1"/>
    <col min="5903" max="5931" width="0" style="18" hidden="1" customWidth="1"/>
    <col min="5932" max="5932" width="15.7109375" style="18" bestFit="1" customWidth="1"/>
    <col min="5933" max="5935" width="20" style="18" customWidth="1"/>
    <col min="5936" max="5936" width="11.28515625" style="18" bestFit="1" customWidth="1"/>
    <col min="5937" max="6151" width="10.140625" style="18"/>
    <col min="6152" max="6152" width="6.28515625" style="18" customWidth="1"/>
    <col min="6153" max="6153" width="36" style="18" customWidth="1"/>
    <col min="6154" max="6154" width="1.7109375" style="18" customWidth="1"/>
    <col min="6155" max="6155" width="31" style="18" customWidth="1"/>
    <col min="6156" max="6156" width="30.28515625" style="18" customWidth="1"/>
    <col min="6157" max="6157" width="31.28515625" style="18" customWidth="1"/>
    <col min="6158" max="6158" width="29.7109375" style="18" customWidth="1"/>
    <col min="6159" max="6187" width="0" style="18" hidden="1" customWidth="1"/>
    <col min="6188" max="6188" width="15.7109375" style="18" bestFit="1" customWidth="1"/>
    <col min="6189" max="6191" width="20" style="18" customWidth="1"/>
    <col min="6192" max="6192" width="11.28515625" style="18" bestFit="1" customWidth="1"/>
    <col min="6193" max="6407" width="10.140625" style="18"/>
    <col min="6408" max="6408" width="6.28515625" style="18" customWidth="1"/>
    <col min="6409" max="6409" width="36" style="18" customWidth="1"/>
    <col min="6410" max="6410" width="1.7109375" style="18" customWidth="1"/>
    <col min="6411" max="6411" width="31" style="18" customWidth="1"/>
    <col min="6412" max="6412" width="30.28515625" style="18" customWidth="1"/>
    <col min="6413" max="6413" width="31.28515625" style="18" customWidth="1"/>
    <col min="6414" max="6414" width="29.7109375" style="18" customWidth="1"/>
    <col min="6415" max="6443" width="0" style="18" hidden="1" customWidth="1"/>
    <col min="6444" max="6444" width="15.7109375" style="18" bestFit="1" customWidth="1"/>
    <col min="6445" max="6447" width="20" style="18" customWidth="1"/>
    <col min="6448" max="6448" width="11.28515625" style="18" bestFit="1" customWidth="1"/>
    <col min="6449" max="6663" width="10.140625" style="18"/>
    <col min="6664" max="6664" width="6.28515625" style="18" customWidth="1"/>
    <col min="6665" max="6665" width="36" style="18" customWidth="1"/>
    <col min="6666" max="6666" width="1.7109375" style="18" customWidth="1"/>
    <col min="6667" max="6667" width="31" style="18" customWidth="1"/>
    <col min="6668" max="6668" width="30.28515625" style="18" customWidth="1"/>
    <col min="6669" max="6669" width="31.28515625" style="18" customWidth="1"/>
    <col min="6670" max="6670" width="29.7109375" style="18" customWidth="1"/>
    <col min="6671" max="6699" width="0" style="18" hidden="1" customWidth="1"/>
    <col min="6700" max="6700" width="15.7109375" style="18" bestFit="1" customWidth="1"/>
    <col min="6701" max="6703" width="20" style="18" customWidth="1"/>
    <col min="6704" max="6704" width="11.28515625" style="18" bestFit="1" customWidth="1"/>
    <col min="6705" max="6919" width="10.140625" style="18"/>
    <col min="6920" max="6920" width="6.28515625" style="18" customWidth="1"/>
    <col min="6921" max="6921" width="36" style="18" customWidth="1"/>
    <col min="6922" max="6922" width="1.7109375" style="18" customWidth="1"/>
    <col min="6923" max="6923" width="31" style="18" customWidth="1"/>
    <col min="6924" max="6924" width="30.28515625" style="18" customWidth="1"/>
    <col min="6925" max="6925" width="31.28515625" style="18" customWidth="1"/>
    <col min="6926" max="6926" width="29.7109375" style="18" customWidth="1"/>
    <col min="6927" max="6955" width="0" style="18" hidden="1" customWidth="1"/>
    <col min="6956" max="6956" width="15.7109375" style="18" bestFit="1" customWidth="1"/>
    <col min="6957" max="6959" width="20" style="18" customWidth="1"/>
    <col min="6960" max="6960" width="11.28515625" style="18" bestFit="1" customWidth="1"/>
    <col min="6961" max="7175" width="10.140625" style="18"/>
    <col min="7176" max="7176" width="6.28515625" style="18" customWidth="1"/>
    <col min="7177" max="7177" width="36" style="18" customWidth="1"/>
    <col min="7178" max="7178" width="1.7109375" style="18" customWidth="1"/>
    <col min="7179" max="7179" width="31" style="18" customWidth="1"/>
    <col min="7180" max="7180" width="30.28515625" style="18" customWidth="1"/>
    <col min="7181" max="7181" width="31.28515625" style="18" customWidth="1"/>
    <col min="7182" max="7182" width="29.7109375" style="18" customWidth="1"/>
    <col min="7183" max="7211" width="0" style="18" hidden="1" customWidth="1"/>
    <col min="7212" max="7212" width="15.7109375" style="18" bestFit="1" customWidth="1"/>
    <col min="7213" max="7215" width="20" style="18" customWidth="1"/>
    <col min="7216" max="7216" width="11.28515625" style="18" bestFit="1" customWidth="1"/>
    <col min="7217" max="7431" width="10.140625" style="18"/>
    <col min="7432" max="7432" width="6.28515625" style="18" customWidth="1"/>
    <col min="7433" max="7433" width="36" style="18" customWidth="1"/>
    <col min="7434" max="7434" width="1.7109375" style="18" customWidth="1"/>
    <col min="7435" max="7435" width="31" style="18" customWidth="1"/>
    <col min="7436" max="7436" width="30.28515625" style="18" customWidth="1"/>
    <col min="7437" max="7437" width="31.28515625" style="18" customWidth="1"/>
    <col min="7438" max="7438" width="29.7109375" style="18" customWidth="1"/>
    <col min="7439" max="7467" width="0" style="18" hidden="1" customWidth="1"/>
    <col min="7468" max="7468" width="15.7109375" style="18" bestFit="1" customWidth="1"/>
    <col min="7469" max="7471" width="20" style="18" customWidth="1"/>
    <col min="7472" max="7472" width="11.28515625" style="18" bestFit="1" customWidth="1"/>
    <col min="7473" max="7687" width="10.140625" style="18"/>
    <col min="7688" max="7688" width="6.28515625" style="18" customWidth="1"/>
    <col min="7689" max="7689" width="36" style="18" customWidth="1"/>
    <col min="7690" max="7690" width="1.7109375" style="18" customWidth="1"/>
    <col min="7691" max="7691" width="31" style="18" customWidth="1"/>
    <col min="7692" max="7692" width="30.28515625" style="18" customWidth="1"/>
    <col min="7693" max="7693" width="31.28515625" style="18" customWidth="1"/>
    <col min="7694" max="7694" width="29.7109375" style="18" customWidth="1"/>
    <col min="7695" max="7723" width="0" style="18" hidden="1" customWidth="1"/>
    <col min="7724" max="7724" width="15.7109375" style="18" bestFit="1" customWidth="1"/>
    <col min="7725" max="7727" width="20" style="18" customWidth="1"/>
    <col min="7728" max="7728" width="11.28515625" style="18" bestFit="1" customWidth="1"/>
    <col min="7729" max="7943" width="10.140625" style="18"/>
    <col min="7944" max="7944" width="6.28515625" style="18" customWidth="1"/>
    <col min="7945" max="7945" width="36" style="18" customWidth="1"/>
    <col min="7946" max="7946" width="1.7109375" style="18" customWidth="1"/>
    <col min="7947" max="7947" width="31" style="18" customWidth="1"/>
    <col min="7948" max="7948" width="30.28515625" style="18" customWidth="1"/>
    <col min="7949" max="7949" width="31.28515625" style="18" customWidth="1"/>
    <col min="7950" max="7950" width="29.7109375" style="18" customWidth="1"/>
    <col min="7951" max="7979" width="0" style="18" hidden="1" customWidth="1"/>
    <col min="7980" max="7980" width="15.7109375" style="18" bestFit="1" customWidth="1"/>
    <col min="7981" max="7983" width="20" style="18" customWidth="1"/>
    <col min="7984" max="7984" width="11.28515625" style="18" bestFit="1" customWidth="1"/>
    <col min="7985" max="8199" width="10.140625" style="18"/>
    <col min="8200" max="8200" width="6.28515625" style="18" customWidth="1"/>
    <col min="8201" max="8201" width="36" style="18" customWidth="1"/>
    <col min="8202" max="8202" width="1.7109375" style="18" customWidth="1"/>
    <col min="8203" max="8203" width="31" style="18" customWidth="1"/>
    <col min="8204" max="8204" width="30.28515625" style="18" customWidth="1"/>
    <col min="8205" max="8205" width="31.28515625" style="18" customWidth="1"/>
    <col min="8206" max="8206" width="29.7109375" style="18" customWidth="1"/>
    <col min="8207" max="8235" width="0" style="18" hidden="1" customWidth="1"/>
    <col min="8236" max="8236" width="15.7109375" style="18" bestFit="1" customWidth="1"/>
    <col min="8237" max="8239" width="20" style="18" customWidth="1"/>
    <col min="8240" max="8240" width="11.28515625" style="18" bestFit="1" customWidth="1"/>
    <col min="8241" max="8455" width="10.140625" style="18"/>
    <col min="8456" max="8456" width="6.28515625" style="18" customWidth="1"/>
    <col min="8457" max="8457" width="36" style="18" customWidth="1"/>
    <col min="8458" max="8458" width="1.7109375" style="18" customWidth="1"/>
    <col min="8459" max="8459" width="31" style="18" customWidth="1"/>
    <col min="8460" max="8460" width="30.28515625" style="18" customWidth="1"/>
    <col min="8461" max="8461" width="31.28515625" style="18" customWidth="1"/>
    <col min="8462" max="8462" width="29.7109375" style="18" customWidth="1"/>
    <col min="8463" max="8491" width="0" style="18" hidden="1" customWidth="1"/>
    <col min="8492" max="8492" width="15.7109375" style="18" bestFit="1" customWidth="1"/>
    <col min="8493" max="8495" width="20" style="18" customWidth="1"/>
    <col min="8496" max="8496" width="11.28515625" style="18" bestFit="1" customWidth="1"/>
    <col min="8497" max="8711" width="10.140625" style="18"/>
    <col min="8712" max="8712" width="6.28515625" style="18" customWidth="1"/>
    <col min="8713" max="8713" width="36" style="18" customWidth="1"/>
    <col min="8714" max="8714" width="1.7109375" style="18" customWidth="1"/>
    <col min="8715" max="8715" width="31" style="18" customWidth="1"/>
    <col min="8716" max="8716" width="30.28515625" style="18" customWidth="1"/>
    <col min="8717" max="8717" width="31.28515625" style="18" customWidth="1"/>
    <col min="8718" max="8718" width="29.7109375" style="18" customWidth="1"/>
    <col min="8719" max="8747" width="0" style="18" hidden="1" customWidth="1"/>
    <col min="8748" max="8748" width="15.7109375" style="18" bestFit="1" customWidth="1"/>
    <col min="8749" max="8751" width="20" style="18" customWidth="1"/>
    <col min="8752" max="8752" width="11.28515625" style="18" bestFit="1" customWidth="1"/>
    <col min="8753" max="8967" width="10.140625" style="18"/>
    <col min="8968" max="8968" width="6.28515625" style="18" customWidth="1"/>
    <col min="8969" max="8969" width="36" style="18" customWidth="1"/>
    <col min="8970" max="8970" width="1.7109375" style="18" customWidth="1"/>
    <col min="8971" max="8971" width="31" style="18" customWidth="1"/>
    <col min="8972" max="8972" width="30.28515625" style="18" customWidth="1"/>
    <col min="8973" max="8973" width="31.28515625" style="18" customWidth="1"/>
    <col min="8974" max="8974" width="29.7109375" style="18" customWidth="1"/>
    <col min="8975" max="9003" width="0" style="18" hidden="1" customWidth="1"/>
    <col min="9004" max="9004" width="15.7109375" style="18" bestFit="1" customWidth="1"/>
    <col min="9005" max="9007" width="20" style="18" customWidth="1"/>
    <col min="9008" max="9008" width="11.28515625" style="18" bestFit="1" customWidth="1"/>
    <col min="9009" max="9223" width="10.140625" style="18"/>
    <col min="9224" max="9224" width="6.28515625" style="18" customWidth="1"/>
    <col min="9225" max="9225" width="36" style="18" customWidth="1"/>
    <col min="9226" max="9226" width="1.7109375" style="18" customWidth="1"/>
    <col min="9227" max="9227" width="31" style="18" customWidth="1"/>
    <col min="9228" max="9228" width="30.28515625" style="18" customWidth="1"/>
    <col min="9229" max="9229" width="31.28515625" style="18" customWidth="1"/>
    <col min="9230" max="9230" width="29.7109375" style="18" customWidth="1"/>
    <col min="9231" max="9259" width="0" style="18" hidden="1" customWidth="1"/>
    <col min="9260" max="9260" width="15.7109375" style="18" bestFit="1" customWidth="1"/>
    <col min="9261" max="9263" width="20" style="18" customWidth="1"/>
    <col min="9264" max="9264" width="11.28515625" style="18" bestFit="1" customWidth="1"/>
    <col min="9265" max="9479" width="10.140625" style="18"/>
    <col min="9480" max="9480" width="6.28515625" style="18" customWidth="1"/>
    <col min="9481" max="9481" width="36" style="18" customWidth="1"/>
    <col min="9482" max="9482" width="1.7109375" style="18" customWidth="1"/>
    <col min="9483" max="9483" width="31" style="18" customWidth="1"/>
    <col min="9484" max="9484" width="30.28515625" style="18" customWidth="1"/>
    <col min="9485" max="9485" width="31.28515625" style="18" customWidth="1"/>
    <col min="9486" max="9486" width="29.7109375" style="18" customWidth="1"/>
    <col min="9487" max="9515" width="0" style="18" hidden="1" customWidth="1"/>
    <col min="9516" max="9516" width="15.7109375" style="18" bestFit="1" customWidth="1"/>
    <col min="9517" max="9519" width="20" style="18" customWidth="1"/>
    <col min="9520" max="9520" width="11.28515625" style="18" bestFit="1" customWidth="1"/>
    <col min="9521" max="9735" width="10.140625" style="18"/>
    <col min="9736" max="9736" width="6.28515625" style="18" customWidth="1"/>
    <col min="9737" max="9737" width="36" style="18" customWidth="1"/>
    <col min="9738" max="9738" width="1.7109375" style="18" customWidth="1"/>
    <col min="9739" max="9739" width="31" style="18" customWidth="1"/>
    <col min="9740" max="9740" width="30.28515625" style="18" customWidth="1"/>
    <col min="9741" max="9741" width="31.28515625" style="18" customWidth="1"/>
    <col min="9742" max="9742" width="29.7109375" style="18" customWidth="1"/>
    <col min="9743" max="9771" width="0" style="18" hidden="1" customWidth="1"/>
    <col min="9772" max="9772" width="15.7109375" style="18" bestFit="1" customWidth="1"/>
    <col min="9773" max="9775" width="20" style="18" customWidth="1"/>
    <col min="9776" max="9776" width="11.28515625" style="18" bestFit="1" customWidth="1"/>
    <col min="9777" max="9991" width="10.140625" style="18"/>
    <col min="9992" max="9992" width="6.28515625" style="18" customWidth="1"/>
    <col min="9993" max="9993" width="36" style="18" customWidth="1"/>
    <col min="9994" max="9994" width="1.7109375" style="18" customWidth="1"/>
    <col min="9995" max="9995" width="31" style="18" customWidth="1"/>
    <col min="9996" max="9996" width="30.28515625" style="18" customWidth="1"/>
    <col min="9997" max="9997" width="31.28515625" style="18" customWidth="1"/>
    <col min="9998" max="9998" width="29.7109375" style="18" customWidth="1"/>
    <col min="9999" max="10027" width="0" style="18" hidden="1" customWidth="1"/>
    <col min="10028" max="10028" width="15.7109375" style="18" bestFit="1" customWidth="1"/>
    <col min="10029" max="10031" width="20" style="18" customWidth="1"/>
    <col min="10032" max="10032" width="11.28515625" style="18" bestFit="1" customWidth="1"/>
    <col min="10033" max="10247" width="10.140625" style="18"/>
    <col min="10248" max="10248" width="6.28515625" style="18" customWidth="1"/>
    <col min="10249" max="10249" width="36" style="18" customWidth="1"/>
    <col min="10250" max="10250" width="1.7109375" style="18" customWidth="1"/>
    <col min="10251" max="10251" width="31" style="18" customWidth="1"/>
    <col min="10252" max="10252" width="30.28515625" style="18" customWidth="1"/>
    <col min="10253" max="10253" width="31.28515625" style="18" customWidth="1"/>
    <col min="10254" max="10254" width="29.7109375" style="18" customWidth="1"/>
    <col min="10255" max="10283" width="0" style="18" hidden="1" customWidth="1"/>
    <col min="10284" max="10284" width="15.7109375" style="18" bestFit="1" customWidth="1"/>
    <col min="10285" max="10287" width="20" style="18" customWidth="1"/>
    <col min="10288" max="10288" width="11.28515625" style="18" bestFit="1" customWidth="1"/>
    <col min="10289" max="10503" width="10.140625" style="18"/>
    <col min="10504" max="10504" width="6.28515625" style="18" customWidth="1"/>
    <col min="10505" max="10505" width="36" style="18" customWidth="1"/>
    <col min="10506" max="10506" width="1.7109375" style="18" customWidth="1"/>
    <col min="10507" max="10507" width="31" style="18" customWidth="1"/>
    <col min="10508" max="10508" width="30.28515625" style="18" customWidth="1"/>
    <col min="10509" max="10509" width="31.28515625" style="18" customWidth="1"/>
    <col min="10510" max="10510" width="29.7109375" style="18" customWidth="1"/>
    <col min="10511" max="10539" width="0" style="18" hidden="1" customWidth="1"/>
    <col min="10540" max="10540" width="15.7109375" style="18" bestFit="1" customWidth="1"/>
    <col min="10541" max="10543" width="20" style="18" customWidth="1"/>
    <col min="10544" max="10544" width="11.28515625" style="18" bestFit="1" customWidth="1"/>
    <col min="10545" max="10759" width="10.140625" style="18"/>
    <col min="10760" max="10760" width="6.28515625" style="18" customWidth="1"/>
    <col min="10761" max="10761" width="36" style="18" customWidth="1"/>
    <col min="10762" max="10762" width="1.7109375" style="18" customWidth="1"/>
    <col min="10763" max="10763" width="31" style="18" customWidth="1"/>
    <col min="10764" max="10764" width="30.28515625" style="18" customWidth="1"/>
    <col min="10765" max="10765" width="31.28515625" style="18" customWidth="1"/>
    <col min="10766" max="10766" width="29.7109375" style="18" customWidth="1"/>
    <col min="10767" max="10795" width="0" style="18" hidden="1" customWidth="1"/>
    <col min="10796" max="10796" width="15.7109375" style="18" bestFit="1" customWidth="1"/>
    <col min="10797" max="10799" width="20" style="18" customWidth="1"/>
    <col min="10800" max="10800" width="11.28515625" style="18" bestFit="1" customWidth="1"/>
    <col min="10801" max="11015" width="10.140625" style="18"/>
    <col min="11016" max="11016" width="6.28515625" style="18" customWidth="1"/>
    <col min="11017" max="11017" width="36" style="18" customWidth="1"/>
    <col min="11018" max="11018" width="1.7109375" style="18" customWidth="1"/>
    <col min="11019" max="11019" width="31" style="18" customWidth="1"/>
    <col min="11020" max="11020" width="30.28515625" style="18" customWidth="1"/>
    <col min="11021" max="11021" width="31.28515625" style="18" customWidth="1"/>
    <col min="11022" max="11022" width="29.7109375" style="18" customWidth="1"/>
    <col min="11023" max="11051" width="0" style="18" hidden="1" customWidth="1"/>
    <col min="11052" max="11052" width="15.7109375" style="18" bestFit="1" customWidth="1"/>
    <col min="11053" max="11055" width="20" style="18" customWidth="1"/>
    <col min="11056" max="11056" width="11.28515625" style="18" bestFit="1" customWidth="1"/>
    <col min="11057" max="11271" width="10.140625" style="18"/>
    <col min="11272" max="11272" width="6.28515625" style="18" customWidth="1"/>
    <col min="11273" max="11273" width="36" style="18" customWidth="1"/>
    <col min="11274" max="11274" width="1.7109375" style="18" customWidth="1"/>
    <col min="11275" max="11275" width="31" style="18" customWidth="1"/>
    <col min="11276" max="11276" width="30.28515625" style="18" customWidth="1"/>
    <col min="11277" max="11277" width="31.28515625" style="18" customWidth="1"/>
    <col min="11278" max="11278" width="29.7109375" style="18" customWidth="1"/>
    <col min="11279" max="11307" width="0" style="18" hidden="1" customWidth="1"/>
    <col min="11308" max="11308" width="15.7109375" style="18" bestFit="1" customWidth="1"/>
    <col min="11309" max="11311" width="20" style="18" customWidth="1"/>
    <col min="11312" max="11312" width="11.28515625" style="18" bestFit="1" customWidth="1"/>
    <col min="11313" max="11527" width="10.140625" style="18"/>
    <col min="11528" max="11528" width="6.28515625" style="18" customWidth="1"/>
    <col min="11529" max="11529" width="36" style="18" customWidth="1"/>
    <col min="11530" max="11530" width="1.7109375" style="18" customWidth="1"/>
    <col min="11531" max="11531" width="31" style="18" customWidth="1"/>
    <col min="11532" max="11532" width="30.28515625" style="18" customWidth="1"/>
    <col min="11533" max="11533" width="31.28515625" style="18" customWidth="1"/>
    <col min="11534" max="11534" width="29.7109375" style="18" customWidth="1"/>
    <col min="11535" max="11563" width="0" style="18" hidden="1" customWidth="1"/>
    <col min="11564" max="11564" width="15.7109375" style="18" bestFit="1" customWidth="1"/>
    <col min="11565" max="11567" width="20" style="18" customWidth="1"/>
    <col min="11568" max="11568" width="11.28515625" style="18" bestFit="1" customWidth="1"/>
    <col min="11569" max="11783" width="10.140625" style="18"/>
    <col min="11784" max="11784" width="6.28515625" style="18" customWidth="1"/>
    <col min="11785" max="11785" width="36" style="18" customWidth="1"/>
    <col min="11786" max="11786" width="1.7109375" style="18" customWidth="1"/>
    <col min="11787" max="11787" width="31" style="18" customWidth="1"/>
    <col min="11788" max="11788" width="30.28515625" style="18" customWidth="1"/>
    <col min="11789" max="11789" width="31.28515625" style="18" customWidth="1"/>
    <col min="11790" max="11790" width="29.7109375" style="18" customWidth="1"/>
    <col min="11791" max="11819" width="0" style="18" hidden="1" customWidth="1"/>
    <col min="11820" max="11820" width="15.7109375" style="18" bestFit="1" customWidth="1"/>
    <col min="11821" max="11823" width="20" style="18" customWidth="1"/>
    <col min="11824" max="11824" width="11.28515625" style="18" bestFit="1" customWidth="1"/>
    <col min="11825" max="12039" width="10.140625" style="18"/>
    <col min="12040" max="12040" width="6.28515625" style="18" customWidth="1"/>
    <col min="12041" max="12041" width="36" style="18" customWidth="1"/>
    <col min="12042" max="12042" width="1.7109375" style="18" customWidth="1"/>
    <col min="12043" max="12043" width="31" style="18" customWidth="1"/>
    <col min="12044" max="12044" width="30.28515625" style="18" customWidth="1"/>
    <col min="12045" max="12045" width="31.28515625" style="18" customWidth="1"/>
    <col min="12046" max="12046" width="29.7109375" style="18" customWidth="1"/>
    <col min="12047" max="12075" width="0" style="18" hidden="1" customWidth="1"/>
    <col min="12076" max="12076" width="15.7109375" style="18" bestFit="1" customWidth="1"/>
    <col min="12077" max="12079" width="20" style="18" customWidth="1"/>
    <col min="12080" max="12080" width="11.28515625" style="18" bestFit="1" customWidth="1"/>
    <col min="12081" max="12295" width="10.140625" style="18"/>
    <col min="12296" max="12296" width="6.28515625" style="18" customWidth="1"/>
    <col min="12297" max="12297" width="36" style="18" customWidth="1"/>
    <col min="12298" max="12298" width="1.7109375" style="18" customWidth="1"/>
    <col min="12299" max="12299" width="31" style="18" customWidth="1"/>
    <col min="12300" max="12300" width="30.28515625" style="18" customWidth="1"/>
    <col min="12301" max="12301" width="31.28515625" style="18" customWidth="1"/>
    <col min="12302" max="12302" width="29.7109375" style="18" customWidth="1"/>
    <col min="12303" max="12331" width="0" style="18" hidden="1" customWidth="1"/>
    <col min="12332" max="12332" width="15.7109375" style="18" bestFit="1" customWidth="1"/>
    <col min="12333" max="12335" width="20" style="18" customWidth="1"/>
    <col min="12336" max="12336" width="11.28515625" style="18" bestFit="1" customWidth="1"/>
    <col min="12337" max="12551" width="10.140625" style="18"/>
    <col min="12552" max="12552" width="6.28515625" style="18" customWidth="1"/>
    <col min="12553" max="12553" width="36" style="18" customWidth="1"/>
    <col min="12554" max="12554" width="1.7109375" style="18" customWidth="1"/>
    <col min="12555" max="12555" width="31" style="18" customWidth="1"/>
    <col min="12556" max="12556" width="30.28515625" style="18" customWidth="1"/>
    <col min="12557" max="12557" width="31.28515625" style="18" customWidth="1"/>
    <col min="12558" max="12558" width="29.7109375" style="18" customWidth="1"/>
    <col min="12559" max="12587" width="0" style="18" hidden="1" customWidth="1"/>
    <col min="12588" max="12588" width="15.7109375" style="18" bestFit="1" customWidth="1"/>
    <col min="12589" max="12591" width="20" style="18" customWidth="1"/>
    <col min="12592" max="12592" width="11.28515625" style="18" bestFit="1" customWidth="1"/>
    <col min="12593" max="12807" width="10.140625" style="18"/>
    <col min="12808" max="12808" width="6.28515625" style="18" customWidth="1"/>
    <col min="12809" max="12809" width="36" style="18" customWidth="1"/>
    <col min="12810" max="12810" width="1.7109375" style="18" customWidth="1"/>
    <col min="12811" max="12811" width="31" style="18" customWidth="1"/>
    <col min="12812" max="12812" width="30.28515625" style="18" customWidth="1"/>
    <col min="12813" max="12813" width="31.28515625" style="18" customWidth="1"/>
    <col min="12814" max="12814" width="29.7109375" style="18" customWidth="1"/>
    <col min="12815" max="12843" width="0" style="18" hidden="1" customWidth="1"/>
    <col min="12844" max="12844" width="15.7109375" style="18" bestFit="1" customWidth="1"/>
    <col min="12845" max="12847" width="20" style="18" customWidth="1"/>
    <col min="12848" max="12848" width="11.28515625" style="18" bestFit="1" customWidth="1"/>
    <col min="12849" max="13063" width="10.140625" style="18"/>
    <col min="13064" max="13064" width="6.28515625" style="18" customWidth="1"/>
    <col min="13065" max="13065" width="36" style="18" customWidth="1"/>
    <col min="13066" max="13066" width="1.7109375" style="18" customWidth="1"/>
    <col min="13067" max="13067" width="31" style="18" customWidth="1"/>
    <col min="13068" max="13068" width="30.28515625" style="18" customWidth="1"/>
    <col min="13069" max="13069" width="31.28515625" style="18" customWidth="1"/>
    <col min="13070" max="13070" width="29.7109375" style="18" customWidth="1"/>
    <col min="13071" max="13099" width="0" style="18" hidden="1" customWidth="1"/>
    <col min="13100" max="13100" width="15.7109375" style="18" bestFit="1" customWidth="1"/>
    <col min="13101" max="13103" width="20" style="18" customWidth="1"/>
    <col min="13104" max="13104" width="11.28515625" style="18" bestFit="1" customWidth="1"/>
    <col min="13105" max="13319" width="10.140625" style="18"/>
    <col min="13320" max="13320" width="6.28515625" style="18" customWidth="1"/>
    <col min="13321" max="13321" width="36" style="18" customWidth="1"/>
    <col min="13322" max="13322" width="1.7109375" style="18" customWidth="1"/>
    <col min="13323" max="13323" width="31" style="18" customWidth="1"/>
    <col min="13324" max="13324" width="30.28515625" style="18" customWidth="1"/>
    <col min="13325" max="13325" width="31.28515625" style="18" customWidth="1"/>
    <col min="13326" max="13326" width="29.7109375" style="18" customWidth="1"/>
    <col min="13327" max="13355" width="0" style="18" hidden="1" customWidth="1"/>
    <col min="13356" max="13356" width="15.7109375" style="18" bestFit="1" customWidth="1"/>
    <col min="13357" max="13359" width="20" style="18" customWidth="1"/>
    <col min="13360" max="13360" width="11.28515625" style="18" bestFit="1" customWidth="1"/>
    <col min="13361" max="13575" width="10.140625" style="18"/>
    <col min="13576" max="13576" width="6.28515625" style="18" customWidth="1"/>
    <col min="13577" max="13577" width="36" style="18" customWidth="1"/>
    <col min="13578" max="13578" width="1.7109375" style="18" customWidth="1"/>
    <col min="13579" max="13579" width="31" style="18" customWidth="1"/>
    <col min="13580" max="13580" width="30.28515625" style="18" customWidth="1"/>
    <col min="13581" max="13581" width="31.28515625" style="18" customWidth="1"/>
    <col min="13582" max="13582" width="29.7109375" style="18" customWidth="1"/>
    <col min="13583" max="13611" width="0" style="18" hidden="1" customWidth="1"/>
    <col min="13612" max="13612" width="15.7109375" style="18" bestFit="1" customWidth="1"/>
    <col min="13613" max="13615" width="20" style="18" customWidth="1"/>
    <col min="13616" max="13616" width="11.28515625" style="18" bestFit="1" customWidth="1"/>
    <col min="13617" max="13831" width="10.140625" style="18"/>
    <col min="13832" max="13832" width="6.28515625" style="18" customWidth="1"/>
    <col min="13833" max="13833" width="36" style="18" customWidth="1"/>
    <col min="13834" max="13834" width="1.7109375" style="18" customWidth="1"/>
    <col min="13835" max="13835" width="31" style="18" customWidth="1"/>
    <col min="13836" max="13836" width="30.28515625" style="18" customWidth="1"/>
    <col min="13837" max="13837" width="31.28515625" style="18" customWidth="1"/>
    <col min="13838" max="13838" width="29.7109375" style="18" customWidth="1"/>
    <col min="13839" max="13867" width="0" style="18" hidden="1" customWidth="1"/>
    <col min="13868" max="13868" width="15.7109375" style="18" bestFit="1" customWidth="1"/>
    <col min="13869" max="13871" width="20" style="18" customWidth="1"/>
    <col min="13872" max="13872" width="11.28515625" style="18" bestFit="1" customWidth="1"/>
    <col min="13873" max="14087" width="10.140625" style="18"/>
    <col min="14088" max="14088" width="6.28515625" style="18" customWidth="1"/>
    <col min="14089" max="14089" width="36" style="18" customWidth="1"/>
    <col min="14090" max="14090" width="1.7109375" style="18" customWidth="1"/>
    <col min="14091" max="14091" width="31" style="18" customWidth="1"/>
    <col min="14092" max="14092" width="30.28515625" style="18" customWidth="1"/>
    <col min="14093" max="14093" width="31.28515625" style="18" customWidth="1"/>
    <col min="14094" max="14094" width="29.7109375" style="18" customWidth="1"/>
    <col min="14095" max="14123" width="0" style="18" hidden="1" customWidth="1"/>
    <col min="14124" max="14124" width="15.7109375" style="18" bestFit="1" customWidth="1"/>
    <col min="14125" max="14127" width="20" style="18" customWidth="1"/>
    <col min="14128" max="14128" width="11.28515625" style="18" bestFit="1" customWidth="1"/>
    <col min="14129" max="14343" width="10.140625" style="18"/>
    <col min="14344" max="14344" width="6.28515625" style="18" customWidth="1"/>
    <col min="14345" max="14345" width="36" style="18" customWidth="1"/>
    <col min="14346" max="14346" width="1.7109375" style="18" customWidth="1"/>
    <col min="14347" max="14347" width="31" style="18" customWidth="1"/>
    <col min="14348" max="14348" width="30.28515625" style="18" customWidth="1"/>
    <col min="14349" max="14349" width="31.28515625" style="18" customWidth="1"/>
    <col min="14350" max="14350" width="29.7109375" style="18" customWidth="1"/>
    <col min="14351" max="14379" width="0" style="18" hidden="1" customWidth="1"/>
    <col min="14380" max="14380" width="15.7109375" style="18" bestFit="1" customWidth="1"/>
    <col min="14381" max="14383" width="20" style="18" customWidth="1"/>
    <col min="14384" max="14384" width="11.28515625" style="18" bestFit="1" customWidth="1"/>
    <col min="14385" max="14599" width="10.140625" style="18"/>
    <col min="14600" max="14600" width="6.28515625" style="18" customWidth="1"/>
    <col min="14601" max="14601" width="36" style="18" customWidth="1"/>
    <col min="14602" max="14602" width="1.7109375" style="18" customWidth="1"/>
    <col min="14603" max="14603" width="31" style="18" customWidth="1"/>
    <col min="14604" max="14604" width="30.28515625" style="18" customWidth="1"/>
    <col min="14605" max="14605" width="31.28515625" style="18" customWidth="1"/>
    <col min="14606" max="14606" width="29.7109375" style="18" customWidth="1"/>
    <col min="14607" max="14635" width="0" style="18" hidden="1" customWidth="1"/>
    <col min="14636" max="14636" width="15.7109375" style="18" bestFit="1" customWidth="1"/>
    <col min="14637" max="14639" width="20" style="18" customWidth="1"/>
    <col min="14640" max="14640" width="11.28515625" style="18" bestFit="1" customWidth="1"/>
    <col min="14641" max="14855" width="10.140625" style="18"/>
    <col min="14856" max="14856" width="6.28515625" style="18" customWidth="1"/>
    <col min="14857" max="14857" width="36" style="18" customWidth="1"/>
    <col min="14858" max="14858" width="1.7109375" style="18" customWidth="1"/>
    <col min="14859" max="14859" width="31" style="18" customWidth="1"/>
    <col min="14860" max="14860" width="30.28515625" style="18" customWidth="1"/>
    <col min="14861" max="14861" width="31.28515625" style="18" customWidth="1"/>
    <col min="14862" max="14862" width="29.7109375" style="18" customWidth="1"/>
    <col min="14863" max="14891" width="0" style="18" hidden="1" customWidth="1"/>
    <col min="14892" max="14892" width="15.7109375" style="18" bestFit="1" customWidth="1"/>
    <col min="14893" max="14895" width="20" style="18" customWidth="1"/>
    <col min="14896" max="14896" width="11.28515625" style="18" bestFit="1" customWidth="1"/>
    <col min="14897" max="15111" width="10.140625" style="18"/>
    <col min="15112" max="15112" width="6.28515625" style="18" customWidth="1"/>
    <col min="15113" max="15113" width="36" style="18" customWidth="1"/>
    <col min="15114" max="15114" width="1.7109375" style="18" customWidth="1"/>
    <col min="15115" max="15115" width="31" style="18" customWidth="1"/>
    <col min="15116" max="15116" width="30.28515625" style="18" customWidth="1"/>
    <col min="15117" max="15117" width="31.28515625" style="18" customWidth="1"/>
    <col min="15118" max="15118" width="29.7109375" style="18" customWidth="1"/>
    <col min="15119" max="15147" width="0" style="18" hidden="1" customWidth="1"/>
    <col min="15148" max="15148" width="15.7109375" style="18" bestFit="1" customWidth="1"/>
    <col min="15149" max="15151" width="20" style="18" customWidth="1"/>
    <col min="15152" max="15152" width="11.28515625" style="18" bestFit="1" customWidth="1"/>
    <col min="15153" max="15367" width="10.140625" style="18"/>
    <col min="15368" max="15368" width="6.28515625" style="18" customWidth="1"/>
    <col min="15369" max="15369" width="36" style="18" customWidth="1"/>
    <col min="15370" max="15370" width="1.7109375" style="18" customWidth="1"/>
    <col min="15371" max="15371" width="31" style="18" customWidth="1"/>
    <col min="15372" max="15372" width="30.28515625" style="18" customWidth="1"/>
    <col min="15373" max="15373" width="31.28515625" style="18" customWidth="1"/>
    <col min="15374" max="15374" width="29.7109375" style="18" customWidth="1"/>
    <col min="15375" max="15403" width="0" style="18" hidden="1" customWidth="1"/>
    <col min="15404" max="15404" width="15.7109375" style="18" bestFit="1" customWidth="1"/>
    <col min="15405" max="15407" width="20" style="18" customWidth="1"/>
    <col min="15408" max="15408" width="11.28515625" style="18" bestFit="1" customWidth="1"/>
    <col min="15409" max="15623" width="10.140625" style="18"/>
    <col min="15624" max="15624" width="6.28515625" style="18" customWidth="1"/>
    <col min="15625" max="15625" width="36" style="18" customWidth="1"/>
    <col min="15626" max="15626" width="1.7109375" style="18" customWidth="1"/>
    <col min="15627" max="15627" width="31" style="18" customWidth="1"/>
    <col min="15628" max="15628" width="30.28515625" style="18" customWidth="1"/>
    <col min="15629" max="15629" width="31.28515625" style="18" customWidth="1"/>
    <col min="15630" max="15630" width="29.7109375" style="18" customWidth="1"/>
    <col min="15631" max="15659" width="0" style="18" hidden="1" customWidth="1"/>
    <col min="15660" max="15660" width="15.7109375" style="18" bestFit="1" customWidth="1"/>
    <col min="15661" max="15663" width="20" style="18" customWidth="1"/>
    <col min="15664" max="15664" width="11.28515625" style="18" bestFit="1" customWidth="1"/>
    <col min="15665" max="15879" width="10.140625" style="18"/>
    <col min="15880" max="15880" width="6.28515625" style="18" customWidth="1"/>
    <col min="15881" max="15881" width="36" style="18" customWidth="1"/>
    <col min="15882" max="15882" width="1.7109375" style="18" customWidth="1"/>
    <col min="15883" max="15883" width="31" style="18" customWidth="1"/>
    <col min="15884" max="15884" width="30.28515625" style="18" customWidth="1"/>
    <col min="15885" max="15885" width="31.28515625" style="18" customWidth="1"/>
    <col min="15886" max="15886" width="29.7109375" style="18" customWidth="1"/>
    <col min="15887" max="15915" width="0" style="18" hidden="1" customWidth="1"/>
    <col min="15916" max="15916" width="15.7109375" style="18" bestFit="1" customWidth="1"/>
    <col min="15917" max="15919" width="20" style="18" customWidth="1"/>
    <col min="15920" max="15920" width="11.28515625" style="18" bestFit="1" customWidth="1"/>
    <col min="15921" max="16384" width="10.140625" style="18"/>
  </cols>
  <sheetData>
    <row r="1" spans="1:9" s="20" customFormat="1" ht="18.75">
      <c r="A1" s="364" t="s">
        <v>367</v>
      </c>
      <c r="B1" s="364"/>
      <c r="C1" s="364"/>
      <c r="D1" s="364"/>
      <c r="E1" s="364"/>
      <c r="F1" s="364"/>
      <c r="G1" s="364"/>
      <c r="I1" s="21"/>
    </row>
    <row r="2" spans="1:9" ht="21.75" hidden="1" customHeight="1">
      <c r="A2" s="27" t="s">
        <v>55</v>
      </c>
      <c r="B2" s="28" t="s">
        <v>83</v>
      </c>
      <c r="C2" s="30" t="s">
        <v>64</v>
      </c>
      <c r="D2" s="31" t="s">
        <v>84</v>
      </c>
      <c r="E2" s="32" t="s">
        <v>85</v>
      </c>
      <c r="F2" s="29" t="s">
        <v>86</v>
      </c>
      <c r="G2" s="28" t="s">
        <v>87</v>
      </c>
    </row>
    <row r="3" spans="1:9" ht="21.75" hidden="1" customHeight="1">
      <c r="A3" s="27" t="s">
        <v>55</v>
      </c>
      <c r="B3" s="5" t="s">
        <v>88</v>
      </c>
      <c r="C3" s="30" t="s">
        <v>64</v>
      </c>
      <c r="D3" s="31" t="s">
        <v>89</v>
      </c>
      <c r="E3" s="32" t="s">
        <v>90</v>
      </c>
      <c r="F3" s="29" t="s">
        <v>91</v>
      </c>
      <c r="G3" s="28" t="s">
        <v>92</v>
      </c>
    </row>
    <row r="4" spans="1:9" ht="21.75" hidden="1" customHeight="1">
      <c r="A4" s="27" t="s">
        <v>55</v>
      </c>
      <c r="B4" s="5" t="s">
        <v>93</v>
      </c>
      <c r="C4" s="30" t="s">
        <v>64</v>
      </c>
      <c r="D4" s="31" t="s">
        <v>94</v>
      </c>
      <c r="E4" s="32" t="s">
        <v>90</v>
      </c>
      <c r="F4" s="29" t="s">
        <v>95</v>
      </c>
      <c r="G4" s="28" t="s">
        <v>92</v>
      </c>
    </row>
    <row r="5" spans="1:9" ht="21.75" hidden="1" customHeight="1">
      <c r="A5" s="27" t="s">
        <v>55</v>
      </c>
      <c r="B5" s="5" t="s">
        <v>96</v>
      </c>
      <c r="C5" s="30" t="s">
        <v>64</v>
      </c>
      <c r="D5" s="31" t="s">
        <v>89</v>
      </c>
      <c r="E5" s="32" t="s">
        <v>90</v>
      </c>
      <c r="F5" s="29" t="s">
        <v>97</v>
      </c>
      <c r="G5" s="28" t="s">
        <v>92</v>
      </c>
    </row>
    <row r="6" spans="1:9" ht="21.75" hidden="1" customHeight="1">
      <c r="A6" s="27" t="s">
        <v>55</v>
      </c>
      <c r="B6" s="5" t="s">
        <v>98</v>
      </c>
      <c r="C6" s="30" t="s">
        <v>64</v>
      </c>
      <c r="D6" s="31" t="s">
        <v>99</v>
      </c>
      <c r="E6" s="32" t="s">
        <v>90</v>
      </c>
      <c r="F6" s="29" t="s">
        <v>100</v>
      </c>
      <c r="G6" s="28" t="s">
        <v>92</v>
      </c>
    </row>
    <row r="7" spans="1:9" ht="21.75" hidden="1" customHeight="1">
      <c r="A7" s="27" t="s">
        <v>55</v>
      </c>
      <c r="B7" s="5" t="s">
        <v>101</v>
      </c>
      <c r="C7" s="30" t="s">
        <v>64</v>
      </c>
      <c r="D7" s="31" t="s">
        <v>99</v>
      </c>
      <c r="E7" s="32" t="s">
        <v>90</v>
      </c>
      <c r="F7" s="29" t="s">
        <v>102</v>
      </c>
      <c r="G7" s="28" t="s">
        <v>103</v>
      </c>
    </row>
    <row r="8" spans="1:9" ht="21.75" hidden="1" customHeight="1">
      <c r="A8" s="27" t="s">
        <v>55</v>
      </c>
      <c r="B8" s="5" t="s">
        <v>104</v>
      </c>
      <c r="C8" s="30" t="s">
        <v>64</v>
      </c>
      <c r="D8" s="31" t="s">
        <v>94</v>
      </c>
      <c r="E8" s="32" t="s">
        <v>90</v>
      </c>
      <c r="F8" s="29" t="s">
        <v>105</v>
      </c>
      <c r="G8" s="28" t="s">
        <v>106</v>
      </c>
    </row>
    <row r="9" spans="1:9" ht="21.75" hidden="1" customHeight="1">
      <c r="A9" s="27" t="s">
        <v>55</v>
      </c>
      <c r="B9" s="5" t="s">
        <v>107</v>
      </c>
      <c r="C9" s="30" t="s">
        <v>64</v>
      </c>
      <c r="D9" s="31" t="s">
        <v>108</v>
      </c>
      <c r="E9" s="32" t="s">
        <v>90</v>
      </c>
      <c r="F9" s="29" t="s">
        <v>109</v>
      </c>
      <c r="G9" s="28" t="s">
        <v>110</v>
      </c>
    </row>
    <row r="10" spans="1:9" ht="21.75" hidden="1" customHeight="1">
      <c r="A10" s="27" t="s">
        <v>55</v>
      </c>
      <c r="B10" s="28" t="s">
        <v>111</v>
      </c>
      <c r="C10" s="30" t="s">
        <v>64</v>
      </c>
      <c r="D10" s="5" t="s">
        <v>112</v>
      </c>
      <c r="E10" s="32" t="s">
        <v>90</v>
      </c>
      <c r="F10" s="29" t="s">
        <v>113</v>
      </c>
      <c r="G10" s="28" t="s">
        <v>110</v>
      </c>
    </row>
    <row r="11" spans="1:9" ht="21.75" hidden="1" customHeight="1">
      <c r="A11" s="27" t="s">
        <v>55</v>
      </c>
      <c r="B11" s="28" t="s">
        <v>114</v>
      </c>
      <c r="C11" s="30" t="s">
        <v>64</v>
      </c>
      <c r="D11" s="31" t="s">
        <v>115</v>
      </c>
      <c r="E11" s="32" t="s">
        <v>90</v>
      </c>
      <c r="F11" s="29" t="s">
        <v>116</v>
      </c>
      <c r="G11" s="28" t="s">
        <v>110</v>
      </c>
    </row>
    <row r="12" spans="1:9" ht="21.75" hidden="1" customHeight="1">
      <c r="A12" s="27" t="s">
        <v>55</v>
      </c>
      <c r="B12" s="28" t="s">
        <v>117</v>
      </c>
      <c r="C12" s="30" t="s">
        <v>64</v>
      </c>
      <c r="D12" s="31" t="s">
        <v>94</v>
      </c>
      <c r="E12" s="32" t="s">
        <v>90</v>
      </c>
      <c r="F12" s="29" t="s">
        <v>118</v>
      </c>
      <c r="G12" s="28" t="s">
        <v>110</v>
      </c>
    </row>
    <row r="13" spans="1:9" ht="21.75" hidden="1" customHeight="1">
      <c r="A13" s="27" t="s">
        <v>55</v>
      </c>
      <c r="B13" s="28" t="s">
        <v>119</v>
      </c>
      <c r="C13" s="30" t="s">
        <v>64</v>
      </c>
      <c r="D13" s="31" t="s">
        <v>120</v>
      </c>
      <c r="E13" s="32" t="s">
        <v>90</v>
      </c>
      <c r="F13" s="29" t="s">
        <v>121</v>
      </c>
      <c r="G13" s="28" t="s">
        <v>110</v>
      </c>
    </row>
    <row r="14" spans="1:9" ht="21.75" hidden="1" customHeight="1">
      <c r="A14" s="27" t="s">
        <v>55</v>
      </c>
      <c r="B14" s="28" t="s">
        <v>122</v>
      </c>
      <c r="C14" s="30" t="s">
        <v>64</v>
      </c>
      <c r="D14" s="31" t="s">
        <v>108</v>
      </c>
      <c r="E14" s="32" t="s">
        <v>90</v>
      </c>
      <c r="F14" s="29" t="s">
        <v>123</v>
      </c>
      <c r="G14" s="28" t="s">
        <v>110</v>
      </c>
    </row>
    <row r="15" spans="1:9" ht="21.75" hidden="1" customHeight="1">
      <c r="A15" s="27" t="s">
        <v>55</v>
      </c>
      <c r="B15" s="28" t="s">
        <v>124</v>
      </c>
      <c r="C15" s="30" t="s">
        <v>64</v>
      </c>
      <c r="D15" s="31" t="s">
        <v>108</v>
      </c>
      <c r="E15" s="32" t="s">
        <v>90</v>
      </c>
      <c r="F15" s="29" t="s">
        <v>125</v>
      </c>
      <c r="G15" s="28" t="s">
        <v>126</v>
      </c>
    </row>
    <row r="16" spans="1:9" ht="21.75" hidden="1" customHeight="1">
      <c r="A16" s="27" t="s">
        <v>55</v>
      </c>
      <c r="B16" s="28" t="s">
        <v>127</v>
      </c>
      <c r="C16" s="30" t="s">
        <v>64</v>
      </c>
      <c r="D16" s="31" t="s">
        <v>108</v>
      </c>
      <c r="E16" s="32" t="s">
        <v>90</v>
      </c>
      <c r="F16" s="29" t="s">
        <v>128</v>
      </c>
      <c r="G16" s="28" t="s">
        <v>129</v>
      </c>
    </row>
    <row r="17" spans="1:7" ht="21.75" hidden="1" customHeight="1">
      <c r="A17" s="27" t="s">
        <v>55</v>
      </c>
      <c r="B17" s="28" t="s">
        <v>130</v>
      </c>
      <c r="C17" s="30" t="s">
        <v>64</v>
      </c>
      <c r="D17" s="31" t="s">
        <v>131</v>
      </c>
      <c r="E17" s="32" t="s">
        <v>90</v>
      </c>
      <c r="F17" s="29" t="s">
        <v>132</v>
      </c>
      <c r="G17" s="28" t="s">
        <v>129</v>
      </c>
    </row>
    <row r="18" spans="1:7" ht="21.75" hidden="1" customHeight="1">
      <c r="A18" s="27" t="s">
        <v>55</v>
      </c>
      <c r="B18" s="5" t="s">
        <v>133</v>
      </c>
      <c r="C18" s="30" t="s">
        <v>64</v>
      </c>
      <c r="D18" s="31" t="s">
        <v>134</v>
      </c>
      <c r="E18" s="32" t="s">
        <v>90</v>
      </c>
      <c r="F18" s="29" t="s">
        <v>135</v>
      </c>
      <c r="G18" s="28" t="s">
        <v>129</v>
      </c>
    </row>
    <row r="19" spans="1:7" ht="21.75" hidden="1" customHeight="1">
      <c r="A19" s="27" t="s">
        <v>55</v>
      </c>
      <c r="B19" s="28" t="s">
        <v>136</v>
      </c>
      <c r="C19" s="30" t="s">
        <v>64</v>
      </c>
      <c r="D19" s="31" t="s">
        <v>131</v>
      </c>
      <c r="E19" s="32" t="s">
        <v>90</v>
      </c>
      <c r="F19" s="29" t="s">
        <v>137</v>
      </c>
      <c r="G19" s="28" t="s">
        <v>129</v>
      </c>
    </row>
    <row r="20" spans="1:7" ht="21.75" hidden="1" customHeight="1">
      <c r="A20" s="27" t="s">
        <v>55</v>
      </c>
      <c r="B20" s="28" t="s">
        <v>138</v>
      </c>
      <c r="C20" s="30" t="s">
        <v>64</v>
      </c>
      <c r="D20" s="31" t="s">
        <v>131</v>
      </c>
      <c r="E20" s="32" t="s">
        <v>90</v>
      </c>
      <c r="F20" s="29" t="s">
        <v>139</v>
      </c>
      <c r="G20" s="28" t="s">
        <v>87</v>
      </c>
    </row>
    <row r="21" spans="1:7" ht="21.75" hidden="1" customHeight="1">
      <c r="A21" s="27" t="s">
        <v>55</v>
      </c>
      <c r="B21" s="28" t="s">
        <v>140</v>
      </c>
      <c r="C21" s="30" t="s">
        <v>64</v>
      </c>
      <c r="D21" s="31" t="s">
        <v>94</v>
      </c>
      <c r="E21" s="32" t="s">
        <v>90</v>
      </c>
      <c r="F21" s="29" t="s">
        <v>141</v>
      </c>
      <c r="G21" s="28" t="s">
        <v>87</v>
      </c>
    </row>
    <row r="22" spans="1:7" ht="21.75" hidden="1" customHeight="1">
      <c r="A22" s="27" t="s">
        <v>55</v>
      </c>
      <c r="B22" s="28" t="s">
        <v>142</v>
      </c>
      <c r="C22" s="30" t="s">
        <v>64</v>
      </c>
      <c r="D22" s="31" t="s">
        <v>94</v>
      </c>
      <c r="E22" s="32" t="s">
        <v>90</v>
      </c>
      <c r="F22" s="29" t="s">
        <v>143</v>
      </c>
      <c r="G22" s="28" t="s">
        <v>144</v>
      </c>
    </row>
    <row r="23" spans="1:7" ht="21.75" hidden="1" customHeight="1">
      <c r="A23" s="27" t="s">
        <v>55</v>
      </c>
      <c r="B23" s="28" t="s">
        <v>145</v>
      </c>
      <c r="C23" s="30" t="s">
        <v>64</v>
      </c>
      <c r="D23" s="31" t="s">
        <v>99</v>
      </c>
      <c r="E23" s="32" t="s">
        <v>90</v>
      </c>
      <c r="F23" s="29" t="s">
        <v>146</v>
      </c>
      <c r="G23" s="28" t="s">
        <v>147</v>
      </c>
    </row>
    <row r="24" spans="1:7" ht="21.75" hidden="1" customHeight="1">
      <c r="A24" s="27" t="s">
        <v>55</v>
      </c>
      <c r="B24" s="28" t="s">
        <v>148</v>
      </c>
      <c r="C24" s="30" t="s">
        <v>64</v>
      </c>
      <c r="D24" s="31" t="s">
        <v>99</v>
      </c>
      <c r="E24" s="32" t="s">
        <v>90</v>
      </c>
      <c r="F24" s="29" t="s">
        <v>149</v>
      </c>
      <c r="G24" s="28" t="s">
        <v>150</v>
      </c>
    </row>
    <row r="25" spans="1:7" ht="21.75" hidden="1" customHeight="1">
      <c r="A25" s="27" t="s">
        <v>55</v>
      </c>
      <c r="B25" s="5" t="s">
        <v>151</v>
      </c>
      <c r="C25" s="30" t="s">
        <v>64</v>
      </c>
      <c r="D25" s="31" t="s">
        <v>99</v>
      </c>
      <c r="E25" s="32" t="s">
        <v>90</v>
      </c>
      <c r="F25" s="5" t="s">
        <v>152</v>
      </c>
      <c r="G25" s="33" t="s">
        <v>147</v>
      </c>
    </row>
    <row r="26" spans="1:7" ht="21.75" hidden="1" customHeight="1">
      <c r="A26" s="27" t="s">
        <v>55</v>
      </c>
      <c r="B26" s="5" t="s">
        <v>153</v>
      </c>
      <c r="C26" s="30" t="s">
        <v>64</v>
      </c>
      <c r="D26" s="33" t="s">
        <v>94</v>
      </c>
      <c r="E26" s="32" t="s">
        <v>90</v>
      </c>
      <c r="F26" s="5" t="s">
        <v>154</v>
      </c>
      <c r="G26" s="33" t="s">
        <v>155</v>
      </c>
    </row>
    <row r="27" spans="1:7" ht="21.75" hidden="1" customHeight="1">
      <c r="A27" s="27" t="s">
        <v>55</v>
      </c>
      <c r="B27" s="5" t="s">
        <v>156</v>
      </c>
      <c r="C27" s="30" t="s">
        <v>64</v>
      </c>
      <c r="D27" s="33" t="s">
        <v>115</v>
      </c>
      <c r="E27" s="32" t="s">
        <v>90</v>
      </c>
      <c r="F27" s="5" t="s">
        <v>157</v>
      </c>
      <c r="G27" s="33" t="s">
        <v>155</v>
      </c>
    </row>
    <row r="28" spans="1:7" ht="21.75" hidden="1" customHeight="1">
      <c r="A28" s="27" t="s">
        <v>55</v>
      </c>
      <c r="B28" s="5" t="s">
        <v>158</v>
      </c>
      <c r="C28" s="30" t="s">
        <v>64</v>
      </c>
      <c r="D28" s="33" t="s">
        <v>99</v>
      </c>
      <c r="E28" s="32" t="s">
        <v>90</v>
      </c>
      <c r="F28" s="5" t="s">
        <v>159</v>
      </c>
      <c r="G28" s="33" t="s">
        <v>155</v>
      </c>
    </row>
    <row r="29" spans="1:7" ht="21.75" hidden="1" customHeight="1">
      <c r="A29" s="27" t="s">
        <v>55</v>
      </c>
      <c r="B29" s="5" t="s">
        <v>160</v>
      </c>
      <c r="C29" s="30" t="s">
        <v>64</v>
      </c>
      <c r="D29" s="33" t="s">
        <v>161</v>
      </c>
      <c r="E29" s="32"/>
      <c r="F29" s="29"/>
      <c r="G29" s="28"/>
    </row>
    <row r="30" spans="1:7" ht="21.75" hidden="1" customHeight="1">
      <c r="A30" s="27" t="s">
        <v>55</v>
      </c>
      <c r="C30" s="30" t="s">
        <v>64</v>
      </c>
      <c r="E30" s="32"/>
      <c r="F30" s="29"/>
      <c r="G30" s="28"/>
    </row>
    <row r="31" spans="1:7" ht="21.75" hidden="1" customHeight="1">
      <c r="A31" s="27" t="s">
        <v>55</v>
      </c>
      <c r="C31" s="30" t="s">
        <v>64</v>
      </c>
      <c r="E31" s="32"/>
      <c r="F31" s="29"/>
      <c r="G31" s="28"/>
    </row>
    <row r="32" spans="1:7" ht="21.75" hidden="1" customHeight="1">
      <c r="A32" s="27" t="s">
        <v>55</v>
      </c>
      <c r="C32" s="30" t="s">
        <v>64</v>
      </c>
      <c r="E32" s="32"/>
      <c r="F32" s="29"/>
      <c r="G32" s="28"/>
    </row>
    <row r="33" spans="1:9" ht="21.75" hidden="1" customHeight="1">
      <c r="A33" s="27" t="s">
        <v>55</v>
      </c>
      <c r="C33" s="30" t="s">
        <v>64</v>
      </c>
      <c r="E33" s="32"/>
      <c r="F33" s="29"/>
      <c r="G33" s="28"/>
    </row>
    <row r="34" spans="1:9" ht="21.75" hidden="1" customHeight="1">
      <c r="A34" s="27" t="s">
        <v>55</v>
      </c>
      <c r="B34" s="5" t="s">
        <v>116</v>
      </c>
      <c r="C34" s="30" t="s">
        <v>64</v>
      </c>
      <c r="D34" s="33" t="s">
        <v>161</v>
      </c>
      <c r="E34" s="34"/>
      <c r="F34" s="29" t="s">
        <v>162</v>
      </c>
      <c r="G34" s="28" t="s">
        <v>147</v>
      </c>
    </row>
    <row r="35" spans="1:9" ht="21.75" hidden="1" customHeight="1">
      <c r="A35" s="27" t="s">
        <v>55</v>
      </c>
      <c r="B35" s="28" t="s">
        <v>138</v>
      </c>
      <c r="C35" s="30" t="s">
        <v>64</v>
      </c>
      <c r="D35" s="31" t="s">
        <v>131</v>
      </c>
      <c r="E35" s="32"/>
      <c r="F35" s="29"/>
      <c r="G35" s="28"/>
    </row>
    <row r="36" spans="1:9" ht="8.1" hidden="1" customHeight="1">
      <c r="A36" s="19"/>
      <c r="B36" s="314"/>
      <c r="C36" s="314"/>
      <c r="D36" s="314"/>
      <c r="E36" s="314"/>
      <c r="F36" s="314"/>
      <c r="G36" s="314"/>
    </row>
    <row r="37" spans="1:9" ht="21" customHeight="1">
      <c r="A37" s="303" t="s">
        <v>273</v>
      </c>
      <c r="B37" s="303"/>
      <c r="C37" s="303"/>
      <c r="D37" s="303"/>
      <c r="E37" s="303"/>
      <c r="F37" s="303"/>
      <c r="G37" s="303"/>
    </row>
    <row r="38" spans="1:9" ht="21.75" hidden="1" customHeight="1">
      <c r="A38" s="303" t="s">
        <v>163</v>
      </c>
      <c r="B38" s="303"/>
      <c r="C38" s="303"/>
      <c r="D38" s="303"/>
      <c r="E38" s="303"/>
      <c r="F38" s="303"/>
      <c r="G38" s="303"/>
    </row>
    <row r="39" spans="1:9" ht="36" hidden="1" customHeight="1">
      <c r="A39" s="315" t="s">
        <v>164</v>
      </c>
      <c r="B39" s="315"/>
      <c r="C39" s="315"/>
      <c r="D39" s="315"/>
      <c r="E39" s="315"/>
      <c r="F39" s="315"/>
      <c r="G39" s="315"/>
      <c r="H39" s="36"/>
      <c r="I39" s="37"/>
    </row>
    <row r="40" spans="1:9" s="40" customFormat="1" ht="3" hidden="1" customHeight="1">
      <c r="A40" s="359"/>
      <c r="B40" s="359"/>
      <c r="C40" s="359"/>
      <c r="D40" s="359"/>
      <c r="E40" s="359"/>
      <c r="F40" s="359"/>
      <c r="G40" s="359"/>
      <c r="H40" s="38"/>
      <c r="I40" s="39"/>
    </row>
    <row r="41" spans="1:9" s="40" customFormat="1" ht="32.25" hidden="1" customHeight="1">
      <c r="A41" s="41" t="s">
        <v>55</v>
      </c>
      <c r="B41" s="360" t="s">
        <v>165</v>
      </c>
      <c r="C41" s="360"/>
      <c r="D41" s="360"/>
      <c r="E41" s="360"/>
      <c r="F41" s="360"/>
      <c r="G41" s="360"/>
      <c r="H41" s="42" t="s">
        <v>166</v>
      </c>
      <c r="I41" s="43"/>
    </row>
    <row r="42" spans="1:9" s="40" customFormat="1" ht="32.25" hidden="1" customHeight="1">
      <c r="A42" s="41" t="s">
        <v>55</v>
      </c>
      <c r="B42" s="360" t="s">
        <v>167</v>
      </c>
      <c r="C42" s="360"/>
      <c r="D42" s="360"/>
      <c r="E42" s="360"/>
      <c r="F42" s="360"/>
      <c r="G42" s="360"/>
      <c r="H42" s="42" t="s">
        <v>168</v>
      </c>
      <c r="I42" s="44"/>
    </row>
    <row r="43" spans="1:9" s="40" customFormat="1" ht="32.25" hidden="1" customHeight="1">
      <c r="A43" s="41" t="s">
        <v>55</v>
      </c>
      <c r="B43" s="360" t="s">
        <v>169</v>
      </c>
      <c r="C43" s="360"/>
      <c r="D43" s="360"/>
      <c r="E43" s="360"/>
      <c r="F43" s="360"/>
      <c r="G43" s="360"/>
      <c r="H43" s="361" t="s">
        <v>170</v>
      </c>
      <c r="I43" s="362"/>
    </row>
    <row r="44" spans="1:9" s="48" customFormat="1" hidden="1">
      <c r="A44" s="45" t="s">
        <v>81</v>
      </c>
      <c r="B44" s="350" t="s">
        <v>171</v>
      </c>
      <c r="C44" s="350"/>
      <c r="D44" s="350"/>
      <c r="E44" s="350"/>
      <c r="F44" s="350"/>
      <c r="G44" s="350"/>
      <c r="H44" s="46"/>
      <c r="I44" s="47"/>
    </row>
    <row r="45" spans="1:9" s="49" customFormat="1" ht="18" customHeight="1">
      <c r="B45" s="18"/>
      <c r="C45" s="18"/>
      <c r="D45" s="18"/>
      <c r="E45" s="18"/>
      <c r="F45" s="18"/>
      <c r="G45" s="50"/>
    </row>
    <row r="46" spans="1:9" s="52" customFormat="1" ht="24.75" customHeight="1">
      <c r="A46" s="51" t="s">
        <v>1</v>
      </c>
      <c r="B46" s="51" t="s">
        <v>172</v>
      </c>
      <c r="C46" s="65"/>
      <c r="D46" s="51" t="s">
        <v>215</v>
      </c>
      <c r="E46" s="51" t="s">
        <v>595</v>
      </c>
      <c r="F46" s="51" t="s">
        <v>596</v>
      </c>
      <c r="G46" s="51" t="s">
        <v>597</v>
      </c>
      <c r="I46" s="53"/>
    </row>
    <row r="47" spans="1:9" ht="16.350000000000001" customHeight="1">
      <c r="A47" s="54">
        <v>1</v>
      </c>
      <c r="B47" s="55" t="s">
        <v>177</v>
      </c>
      <c r="C47" s="202" t="s">
        <v>64</v>
      </c>
      <c r="D47" s="57" t="s">
        <v>303</v>
      </c>
      <c r="E47" s="57" t="str">
        <f>D47</f>
        <v>Chở người</v>
      </c>
      <c r="F47" s="57" t="str">
        <f>E47</f>
        <v>Chở người</v>
      </c>
      <c r="G47" s="57" t="str">
        <f>F47</f>
        <v>Chở người</v>
      </c>
    </row>
    <row r="48" spans="1:9" ht="28.5" customHeight="1">
      <c r="A48" s="54">
        <v>2</v>
      </c>
      <c r="B48" s="55" t="s">
        <v>178</v>
      </c>
      <c r="C48" s="202" t="s">
        <v>64</v>
      </c>
      <c r="D48" s="57" t="s">
        <v>304</v>
      </c>
      <c r="E48" s="57" t="s">
        <v>304</v>
      </c>
      <c r="F48" s="57" t="s">
        <v>304</v>
      </c>
      <c r="G48" s="57" t="s">
        <v>304</v>
      </c>
    </row>
    <row r="49" spans="1:11">
      <c r="A49" s="59" t="s">
        <v>55</v>
      </c>
      <c r="B49" s="55" t="s">
        <v>179</v>
      </c>
      <c r="C49" s="202" t="s">
        <v>64</v>
      </c>
      <c r="D49" s="58" t="s">
        <v>331</v>
      </c>
      <c r="E49" s="58" t="str">
        <f>D49</f>
        <v>HONDA</v>
      </c>
      <c r="F49" s="58" t="str">
        <f t="shared" ref="F49:G49" si="0">E49</f>
        <v>HONDA</v>
      </c>
      <c r="G49" s="58" t="str">
        <f t="shared" si="0"/>
        <v>HONDA</v>
      </c>
    </row>
    <row r="50" spans="1:11" ht="29.25" customHeight="1">
      <c r="A50" s="59" t="s">
        <v>55</v>
      </c>
      <c r="B50" s="55" t="s">
        <v>68</v>
      </c>
      <c r="C50" s="202"/>
      <c r="D50" s="58" t="s">
        <v>641</v>
      </c>
      <c r="E50" s="58" t="str">
        <f>D50</f>
        <v>CR-VL</v>
      </c>
      <c r="F50" s="58" t="str">
        <f t="shared" ref="F50:G50" si="1">E50</f>
        <v>CR-VL</v>
      </c>
      <c r="G50" s="58" t="str">
        <f t="shared" si="1"/>
        <v>CR-VL</v>
      </c>
    </row>
    <row r="51" spans="1:11" ht="22.5" hidden="1" customHeight="1">
      <c r="A51" s="59" t="s">
        <v>55</v>
      </c>
      <c r="B51" s="157" t="s">
        <v>630</v>
      </c>
      <c r="C51" s="202"/>
      <c r="D51" s="249"/>
      <c r="E51" s="259"/>
      <c r="F51" s="259"/>
      <c r="G51" s="259"/>
    </row>
    <row r="52" spans="1:11" ht="22.5" hidden="1" customHeight="1">
      <c r="A52" s="59" t="s">
        <v>55</v>
      </c>
      <c r="B52" s="55" t="s">
        <v>633</v>
      </c>
      <c r="C52" s="202"/>
      <c r="D52" s="58" t="s">
        <v>634</v>
      </c>
      <c r="E52" s="58" t="s">
        <v>634</v>
      </c>
      <c r="F52" s="58" t="str">
        <f>E52</f>
        <v>8x4</v>
      </c>
      <c r="G52" s="58" t="str">
        <f>F52</f>
        <v>8x4</v>
      </c>
    </row>
    <row r="53" spans="1:11">
      <c r="A53" s="59" t="s">
        <v>55</v>
      </c>
      <c r="B53" s="55" t="s">
        <v>3</v>
      </c>
      <c r="C53" s="202" t="s">
        <v>64</v>
      </c>
      <c r="D53" s="60">
        <v>2020</v>
      </c>
      <c r="E53" s="60">
        <v>2020</v>
      </c>
      <c r="F53" s="60">
        <v>2020</v>
      </c>
      <c r="G53" s="60">
        <v>2020</v>
      </c>
    </row>
    <row r="54" spans="1:11">
      <c r="A54" s="59" t="s">
        <v>55</v>
      </c>
      <c r="B54" s="55" t="s">
        <v>4</v>
      </c>
      <c r="C54" s="202" t="s">
        <v>64</v>
      </c>
      <c r="D54" s="58" t="s">
        <v>642</v>
      </c>
      <c r="E54" s="58" t="str">
        <f>D54</f>
        <v>Nhật bản</v>
      </c>
      <c r="F54" s="58" t="str">
        <f t="shared" ref="F54:G54" si="2">E54</f>
        <v>Nhật bản</v>
      </c>
      <c r="G54" s="58" t="str">
        <f t="shared" si="2"/>
        <v>Nhật bản</v>
      </c>
      <c r="K54" s="18" t="s">
        <v>174</v>
      </c>
    </row>
    <row r="55" spans="1:11" ht="30" customHeight="1">
      <c r="A55" s="54">
        <v>3</v>
      </c>
      <c r="B55" s="55" t="s">
        <v>180</v>
      </c>
      <c r="C55" s="202" t="s">
        <v>64</v>
      </c>
      <c r="D55" s="152"/>
      <c r="E55" s="247" t="s">
        <v>639</v>
      </c>
      <c r="F55" s="247" t="s">
        <v>645</v>
      </c>
      <c r="G55" s="244" t="s">
        <v>647</v>
      </c>
    </row>
    <row r="56" spans="1:11" s="63" customFormat="1" ht="21" customHeight="1">
      <c r="A56" s="54">
        <v>4</v>
      </c>
      <c r="B56" s="61" t="s">
        <v>181</v>
      </c>
      <c r="C56" s="202" t="s">
        <v>64</v>
      </c>
      <c r="D56" s="62" t="s">
        <v>643</v>
      </c>
      <c r="E56" s="62" t="str">
        <f>D56</f>
        <v>Tháng 7/2025</v>
      </c>
      <c r="F56" s="62" t="str">
        <f>E56</f>
        <v>Tháng 7/2025</v>
      </c>
      <c r="G56" s="62" t="str">
        <f>F56</f>
        <v>Tháng 7/2025</v>
      </c>
      <c r="I56" s="19"/>
    </row>
    <row r="57" spans="1:11" s="67" customFormat="1" ht="30.6" customHeight="1">
      <c r="A57" s="64">
        <v>5</v>
      </c>
      <c r="B57" s="65" t="s">
        <v>182</v>
      </c>
      <c r="C57" s="202" t="s">
        <v>64</v>
      </c>
      <c r="D57" s="66" t="s">
        <v>183</v>
      </c>
      <c r="E57" s="66" t="s">
        <v>183</v>
      </c>
      <c r="F57" s="66" t="s">
        <v>183</v>
      </c>
      <c r="G57" s="66" t="s">
        <v>183</v>
      </c>
      <c r="I57" s="68"/>
    </row>
    <row r="58" spans="1:11" ht="16.7" customHeight="1">
      <c r="A58" s="69">
        <v>6</v>
      </c>
      <c r="B58" s="70" t="s">
        <v>184</v>
      </c>
      <c r="C58" s="202" t="s">
        <v>64</v>
      </c>
      <c r="D58" s="71"/>
      <c r="E58" s="72">
        <v>789000000</v>
      </c>
      <c r="F58" s="72">
        <v>815000000</v>
      </c>
      <c r="G58" s="72">
        <v>780000000</v>
      </c>
    </row>
    <row r="59" spans="1:11" ht="21" hidden="1" customHeight="1">
      <c r="A59" s="69">
        <v>7</v>
      </c>
      <c r="B59" s="70" t="s">
        <v>185</v>
      </c>
      <c r="C59" s="202" t="s">
        <v>64</v>
      </c>
      <c r="D59" s="71"/>
      <c r="E59" s="73">
        <v>0.85</v>
      </c>
      <c r="F59" s="73">
        <v>0.9</v>
      </c>
      <c r="G59" s="73">
        <v>0.9</v>
      </c>
      <c r="I59" s="74"/>
    </row>
    <row r="60" spans="1:11" ht="18" customHeight="1">
      <c r="A60" s="69">
        <v>7</v>
      </c>
      <c r="B60" s="70" t="s">
        <v>186</v>
      </c>
      <c r="C60" s="202" t="s">
        <v>64</v>
      </c>
      <c r="D60" s="71"/>
      <c r="E60" s="75" t="s">
        <v>593</v>
      </c>
      <c r="F60" s="75" t="s">
        <v>593</v>
      </c>
      <c r="G60" s="75" t="s">
        <v>593</v>
      </c>
    </row>
    <row r="61" spans="1:11" ht="27" customHeight="1">
      <c r="A61" s="69">
        <v>8</v>
      </c>
      <c r="B61" s="65" t="s">
        <v>187</v>
      </c>
      <c r="C61" s="202" t="s">
        <v>64</v>
      </c>
      <c r="D61" s="76" t="s">
        <v>188</v>
      </c>
      <c r="E61" s="76" t="s">
        <v>188</v>
      </c>
      <c r="F61" s="76" t="s">
        <v>188</v>
      </c>
      <c r="G61" s="76" t="s">
        <v>188</v>
      </c>
      <c r="K61" s="18">
        <f>1400*0.04</f>
        <v>56</v>
      </c>
    </row>
    <row r="62" spans="1:11" ht="30" hidden="1" customHeight="1">
      <c r="A62" s="77" t="s">
        <v>55</v>
      </c>
      <c r="B62" s="65" t="s">
        <v>69</v>
      </c>
      <c r="C62" s="202" t="s">
        <v>64</v>
      </c>
      <c r="D62" s="76"/>
      <c r="E62" s="76"/>
      <c r="F62" s="76"/>
      <c r="G62" s="76"/>
    </row>
    <row r="63" spans="1:11" ht="22.5" customHeight="1">
      <c r="A63" s="77" t="s">
        <v>55</v>
      </c>
      <c r="B63" s="65" t="s">
        <v>637</v>
      </c>
      <c r="C63" s="202" t="s">
        <v>64</v>
      </c>
      <c r="D63" s="76">
        <v>61927</v>
      </c>
      <c r="E63" s="76">
        <v>65000</v>
      </c>
      <c r="F63" s="76">
        <v>68000</v>
      </c>
      <c r="G63" s="76">
        <v>65000</v>
      </c>
    </row>
    <row r="64" spans="1:11" ht="37.5" hidden="1" customHeight="1">
      <c r="A64" s="77" t="s">
        <v>55</v>
      </c>
      <c r="B64" s="65" t="s">
        <v>75</v>
      </c>
      <c r="C64" s="202" t="s">
        <v>64</v>
      </c>
      <c r="D64" s="260"/>
      <c r="E64" s="260"/>
      <c r="F64" s="260"/>
      <c r="G64" s="260"/>
      <c r="H64" s="19">
        <f>E164</f>
        <v>734394000</v>
      </c>
    </row>
    <row r="65" spans="1:9" ht="86.25" customHeight="1">
      <c r="A65" s="77" t="s">
        <v>55</v>
      </c>
      <c r="B65" s="65" t="s">
        <v>613</v>
      </c>
      <c r="C65" s="202" t="s">
        <v>64</v>
      </c>
      <c r="D65" s="243" t="s">
        <v>649</v>
      </c>
      <c r="E65" s="243" t="s">
        <v>649</v>
      </c>
      <c r="F65" s="243" t="s">
        <v>649</v>
      </c>
      <c r="G65" s="243" t="s">
        <v>649</v>
      </c>
    </row>
    <row r="66" spans="1:9" ht="86.25" customHeight="1">
      <c r="A66" s="77">
        <v>9</v>
      </c>
      <c r="B66" s="65" t="s">
        <v>628</v>
      </c>
      <c r="C66" s="202"/>
      <c r="D66" s="254"/>
      <c r="E66" s="253">
        <v>0.9</v>
      </c>
      <c r="F66" s="253">
        <v>0.9</v>
      </c>
      <c r="G66" s="253">
        <v>0.9</v>
      </c>
      <c r="H66" s="19">
        <f>E164</f>
        <v>734394000</v>
      </c>
    </row>
    <row r="67" spans="1:9" ht="30.6" customHeight="1">
      <c r="A67" s="64">
        <v>10</v>
      </c>
      <c r="B67" s="65" t="s">
        <v>283</v>
      </c>
      <c r="C67" s="202" t="s">
        <v>64</v>
      </c>
      <c r="D67" s="71"/>
      <c r="E67" s="79">
        <f>E58*E66</f>
        <v>710100000</v>
      </c>
      <c r="F67" s="79">
        <f>F66*F58</f>
        <v>733500000</v>
      </c>
      <c r="G67" s="79">
        <f>G66*G58</f>
        <v>702000000</v>
      </c>
    </row>
    <row r="68" spans="1:9" ht="23.45" customHeight="1">
      <c r="A68" s="69">
        <v>11</v>
      </c>
      <c r="B68" s="70" t="s">
        <v>191</v>
      </c>
      <c r="C68" s="202" t="s">
        <v>64</v>
      </c>
      <c r="D68" s="80"/>
      <c r="E68" s="16" t="s">
        <v>644</v>
      </c>
      <c r="F68" s="16" t="s">
        <v>646</v>
      </c>
      <c r="G68" s="16" t="s">
        <v>648</v>
      </c>
    </row>
    <row r="69" spans="1:9" ht="21" hidden="1" customHeight="1">
      <c r="A69" s="69">
        <v>12</v>
      </c>
      <c r="B69" s="70" t="s">
        <v>192</v>
      </c>
      <c r="C69" s="205" t="s">
        <v>64</v>
      </c>
      <c r="D69" s="82"/>
      <c r="E69" s="82" t="str">
        <f>D56</f>
        <v>Tháng 7/2025</v>
      </c>
      <c r="F69" s="82" t="str">
        <f>E69</f>
        <v>Tháng 7/2025</v>
      </c>
      <c r="G69" s="82" t="str">
        <f>E69</f>
        <v>Tháng 7/2025</v>
      </c>
    </row>
    <row r="70" spans="1:9">
      <c r="G70" s="83"/>
    </row>
    <row r="71" spans="1:9" ht="22.5" hidden="1" customHeight="1">
      <c r="A71" s="303" t="s">
        <v>193</v>
      </c>
      <c r="B71" s="303"/>
      <c r="C71" s="303"/>
      <c r="D71" s="303"/>
      <c r="E71" s="303"/>
      <c r="F71" s="303"/>
      <c r="G71" s="303"/>
    </row>
    <row r="72" spans="1:9" s="40" customFormat="1" ht="54.75" hidden="1" customHeight="1">
      <c r="A72" s="337" t="s">
        <v>194</v>
      </c>
      <c r="B72" s="337"/>
      <c r="C72" s="337"/>
      <c r="D72" s="337"/>
      <c r="E72" s="337"/>
      <c r="F72" s="337"/>
      <c r="G72" s="337"/>
      <c r="I72" s="85"/>
    </row>
    <row r="73" spans="1:9" s="40" customFormat="1" ht="72" hidden="1" customHeight="1">
      <c r="A73" s="337" t="s">
        <v>195</v>
      </c>
      <c r="B73" s="337"/>
      <c r="C73" s="337"/>
      <c r="D73" s="337"/>
      <c r="E73" s="337"/>
      <c r="F73" s="337"/>
      <c r="G73" s="337"/>
      <c r="I73" s="85"/>
    </row>
    <row r="74" spans="1:9" s="40" customFormat="1" ht="21" hidden="1" customHeight="1">
      <c r="A74" s="363" t="s">
        <v>196</v>
      </c>
      <c r="B74" s="363"/>
      <c r="C74" s="363"/>
      <c r="D74" s="363"/>
      <c r="E74" s="363"/>
      <c r="F74" s="363"/>
      <c r="G74" s="363"/>
      <c r="I74" s="85"/>
    </row>
    <row r="75" spans="1:9" s="40" customFormat="1" ht="21" hidden="1" customHeight="1">
      <c r="A75" s="86" t="s">
        <v>55</v>
      </c>
      <c r="B75" s="337" t="s">
        <v>197</v>
      </c>
      <c r="C75" s="337"/>
      <c r="D75" s="337"/>
      <c r="E75" s="337"/>
      <c r="F75" s="337"/>
      <c r="G75" s="337"/>
      <c r="I75" s="85"/>
    </row>
    <row r="76" spans="1:9" s="40" customFormat="1" ht="21" hidden="1" customHeight="1">
      <c r="A76" s="87"/>
      <c r="B76" s="88" t="s">
        <v>198</v>
      </c>
      <c r="C76" s="88"/>
      <c r="D76" s="355" t="str">
        <f>D139&amp;". Do lấy TSĐG làm chuẩn nên tổ thẩm định đánh giá TSĐG đạt tỷ lệ 100%"</f>
        <v>Giấy đăng ký xe, đăng kiểm xe. Do lấy TSĐG làm chuẩn nên tổ thẩm định đánh giá TSĐG đạt tỷ lệ 100%</v>
      </c>
      <c r="E76" s="356"/>
      <c r="F76" s="356"/>
      <c r="G76" s="356"/>
      <c r="I76" s="85"/>
    </row>
    <row r="77" spans="1:9" s="40" customFormat="1" ht="21" hidden="1" customHeight="1">
      <c r="A77" s="86" t="s">
        <v>199</v>
      </c>
      <c r="B77" s="88" t="s">
        <v>200</v>
      </c>
      <c r="C77" s="88" t="s">
        <v>64</v>
      </c>
      <c r="D77" s="358" t="str">
        <f>E139</f>
        <v>Giấy đăng ký xe, đăng kiểm xe</v>
      </c>
      <c r="E77" s="358"/>
      <c r="F77" s="332" t="e">
        <f>IF(D78&gt;100%,"Lợi thế hơn tài sản thẩm định giá",IF(D78=100%,"Tương đương tài sản thẩm định giá",IF(D78&lt;100%,"Kém lợi thế hơn tài sản thẩm định giá")))</f>
        <v>#REF!</v>
      </c>
      <c r="G77" s="332"/>
      <c r="I77" s="85"/>
    </row>
    <row r="78" spans="1:9" s="40" customFormat="1" ht="21" hidden="1" customHeight="1">
      <c r="A78" s="86"/>
      <c r="B78" s="84" t="s">
        <v>201</v>
      </c>
      <c r="C78" s="88" t="s">
        <v>64</v>
      </c>
      <c r="D78" s="90" t="e">
        <f>#REF!</f>
        <v>#REF!</v>
      </c>
      <c r="E78" s="84"/>
      <c r="F78" s="84"/>
      <c r="G78" s="89"/>
      <c r="I78" s="85"/>
    </row>
    <row r="79" spans="1:9" s="40" customFormat="1" ht="21" hidden="1" customHeight="1">
      <c r="A79" s="86" t="s">
        <v>199</v>
      </c>
      <c r="B79" s="88" t="s">
        <v>202</v>
      </c>
      <c r="C79" s="88" t="s">
        <v>64</v>
      </c>
      <c r="D79" s="91" t="str">
        <f>F139</f>
        <v>Giấy đăng ký xe, đăng kiểm xe</v>
      </c>
      <c r="E79" s="92"/>
      <c r="F79" s="332" t="e">
        <f>IF(D80&gt;100%,"Lợi thế hơn tài sản thẩm định giá",IF(D80=100%,"Tương đương tài sản thẩm định giá",IF(D80&lt;100%,"Kém lợi thế hơn tài sản thẩm định giá")))</f>
        <v>#REF!</v>
      </c>
      <c r="G79" s="332"/>
      <c r="I79" s="85"/>
    </row>
    <row r="80" spans="1:9" s="40" customFormat="1" ht="21" hidden="1" customHeight="1">
      <c r="A80" s="86"/>
      <c r="B80" s="84" t="s">
        <v>203</v>
      </c>
      <c r="C80" s="88" t="s">
        <v>64</v>
      </c>
      <c r="D80" s="90" t="e">
        <f>#REF!</f>
        <v>#REF!</v>
      </c>
      <c r="E80" s="84"/>
      <c r="F80" s="84"/>
      <c r="G80" s="89"/>
      <c r="I80" s="85"/>
    </row>
    <row r="81" spans="1:9" s="40" customFormat="1" ht="21" hidden="1" customHeight="1">
      <c r="A81" s="86" t="s">
        <v>199</v>
      </c>
      <c r="B81" s="88" t="s">
        <v>204</v>
      </c>
      <c r="C81" s="88" t="s">
        <v>64</v>
      </c>
      <c r="D81" s="91" t="str">
        <f>G139</f>
        <v>Giấy đăng ký xe, đăng kiểm xe</v>
      </c>
      <c r="E81" s="92"/>
      <c r="F81" s="332" t="e">
        <f>IF(D82&gt;100%,"Lợi thế hơn tài sản thẩm định giá",IF(D82=100%,"Tương đương tài sản thẩm định giá",IF(D82&lt;100%,"Kém lợi thế hơn tài sản thẩm định giá")))</f>
        <v>#REF!</v>
      </c>
      <c r="G81" s="332"/>
      <c r="I81" s="85"/>
    </row>
    <row r="82" spans="1:9" s="40" customFormat="1" ht="21" hidden="1" customHeight="1">
      <c r="A82" s="86"/>
      <c r="B82" s="84" t="s">
        <v>205</v>
      </c>
      <c r="C82" s="88" t="s">
        <v>64</v>
      </c>
      <c r="D82" s="90" t="e">
        <f>#REF!</f>
        <v>#REF!</v>
      </c>
      <c r="E82" s="84"/>
      <c r="F82" s="84"/>
      <c r="G82" s="84"/>
      <c r="I82" s="85"/>
    </row>
    <row r="83" spans="1:9" s="40" customFormat="1" ht="21" hidden="1" customHeight="1">
      <c r="A83" s="86" t="s">
        <v>55</v>
      </c>
      <c r="B83" s="337" t="s">
        <v>206</v>
      </c>
      <c r="C83" s="337"/>
      <c r="D83" s="337"/>
      <c r="E83" s="337"/>
      <c r="F83" s="337"/>
      <c r="G83" s="337"/>
      <c r="I83" s="85"/>
    </row>
    <row r="84" spans="1:9" s="40" customFormat="1" ht="21" hidden="1" customHeight="1">
      <c r="A84" s="87"/>
      <c r="B84" s="88" t="s">
        <v>198</v>
      </c>
      <c r="C84" s="88"/>
      <c r="D84" s="355" t="str">
        <f>D143&amp;". Do lấy TSĐG làm chuẩn nên tổ thẩm định đánh giá TSĐG đạt tỷ lệ 100%"</f>
        <v>2020. Do lấy TSĐG làm chuẩn nên tổ thẩm định đánh giá TSĐG đạt tỷ lệ 100%</v>
      </c>
      <c r="E84" s="356"/>
      <c r="F84" s="356"/>
      <c r="G84" s="356"/>
      <c r="I84" s="85"/>
    </row>
    <row r="85" spans="1:9" s="40" customFormat="1" ht="21" hidden="1" customHeight="1">
      <c r="A85" s="86" t="s">
        <v>199</v>
      </c>
      <c r="B85" s="88" t="s">
        <v>200</v>
      </c>
      <c r="C85" s="88" t="s">
        <v>64</v>
      </c>
      <c r="D85" s="358" t="s">
        <v>207</v>
      </c>
      <c r="E85" s="358"/>
      <c r="F85" s="332" t="e">
        <f>IF(D86&gt;100%,"Lợi thế hơn tài sản thẩm định giá",IF(D86=100%,"Tương đương tài sản thẩm định giá",IF(D86&lt;100%,"Kém lợi thế hơn tài sản thẩm định giá")))</f>
        <v>#REF!</v>
      </c>
      <c r="G85" s="332"/>
      <c r="I85" s="85"/>
    </row>
    <row r="86" spans="1:9" s="40" customFormat="1" ht="21" hidden="1" customHeight="1">
      <c r="A86" s="86"/>
      <c r="B86" s="84" t="s">
        <v>201</v>
      </c>
      <c r="C86" s="88" t="s">
        <v>64</v>
      </c>
      <c r="D86" s="90" t="e">
        <f>#REF!</f>
        <v>#REF!</v>
      </c>
      <c r="E86" s="84"/>
      <c r="F86" s="84"/>
      <c r="G86" s="89"/>
      <c r="I86" s="85"/>
    </row>
    <row r="87" spans="1:9" s="40" customFormat="1" ht="21" hidden="1" customHeight="1">
      <c r="A87" s="86" t="s">
        <v>199</v>
      </c>
      <c r="B87" s="88" t="s">
        <v>202</v>
      </c>
      <c r="C87" s="88" t="s">
        <v>64</v>
      </c>
      <c r="D87" s="91" t="s">
        <v>207</v>
      </c>
      <c r="E87" s="92"/>
      <c r="F87" s="332" t="e">
        <f>IF(D88&gt;100%,"Lợi thế hơn tài sản thẩm định giá",IF(D88=100%,"Tương đương tài sản thẩm định giá",IF(D88&lt;100%,"Kém lợi thế hơn tài sản thẩm định giá")))</f>
        <v>#REF!</v>
      </c>
      <c r="G87" s="332"/>
      <c r="I87" s="85"/>
    </row>
    <row r="88" spans="1:9" s="40" customFormat="1" ht="21" hidden="1" customHeight="1">
      <c r="A88" s="86"/>
      <c r="B88" s="84" t="s">
        <v>203</v>
      </c>
      <c r="C88" s="88" t="s">
        <v>64</v>
      </c>
      <c r="D88" s="90" t="e">
        <f>#REF!</f>
        <v>#REF!</v>
      </c>
      <c r="E88" s="84"/>
      <c r="F88" s="84"/>
      <c r="G88" s="89"/>
      <c r="I88" s="85"/>
    </row>
    <row r="89" spans="1:9" s="40" customFormat="1" ht="21" hidden="1" customHeight="1">
      <c r="A89" s="86" t="s">
        <v>199</v>
      </c>
      <c r="B89" s="88" t="s">
        <v>204</v>
      </c>
      <c r="C89" s="88" t="s">
        <v>64</v>
      </c>
      <c r="D89" s="91" t="s">
        <v>207</v>
      </c>
      <c r="E89" s="92"/>
      <c r="F89" s="332" t="e">
        <f>IF(D90&gt;100%,"Lợi thế hơn tài sản thẩm định giá",IF(D90=100%,"Tương đương tài sản thẩm định giá",IF(D90&lt;100%,"Kém lợi thế hơn tài sản thẩm định giá")))</f>
        <v>#REF!</v>
      </c>
      <c r="G89" s="332"/>
      <c r="I89" s="85"/>
    </row>
    <row r="90" spans="1:9" s="40" customFormat="1" ht="21" hidden="1" customHeight="1">
      <c r="A90" s="86"/>
      <c r="B90" s="84" t="s">
        <v>205</v>
      </c>
      <c r="C90" s="88" t="s">
        <v>64</v>
      </c>
      <c r="D90" s="90" t="e">
        <f>#REF!</f>
        <v>#REF!</v>
      </c>
      <c r="E90" s="84"/>
      <c r="F90" s="84"/>
      <c r="G90" s="84"/>
      <c r="I90" s="85"/>
    </row>
    <row r="91" spans="1:9" s="89" customFormat="1" ht="21" hidden="1" customHeight="1">
      <c r="A91" s="86" t="s">
        <v>55</v>
      </c>
      <c r="B91" s="337" t="s">
        <v>208</v>
      </c>
      <c r="C91" s="337"/>
      <c r="D91" s="337"/>
      <c r="E91" s="337"/>
      <c r="F91" s="337"/>
      <c r="G91" s="337"/>
      <c r="I91" s="93"/>
    </row>
    <row r="92" spans="1:9" s="89" customFormat="1" ht="23.45" hidden="1" customHeight="1">
      <c r="A92" s="87"/>
      <c r="B92" s="88" t="s">
        <v>198</v>
      </c>
      <c r="C92" s="88"/>
      <c r="D92" s="355" t="str">
        <f>D147&amp;". Do lấy TSĐG làm chuẩn nên tổ thẩm định đánh giá TSĐG đạt tỷ lệ 100%"</f>
        <v>61927. Do lấy TSĐG làm chuẩn nên tổ thẩm định đánh giá TSĐG đạt tỷ lệ 100%</v>
      </c>
      <c r="E92" s="356"/>
      <c r="F92" s="356"/>
      <c r="G92" s="356"/>
      <c r="I92" s="93"/>
    </row>
    <row r="93" spans="1:9" s="89" customFormat="1" ht="21" hidden="1" customHeight="1">
      <c r="A93" s="86" t="s">
        <v>199</v>
      </c>
      <c r="B93" s="88" t="s">
        <v>200</v>
      </c>
      <c r="C93" s="88" t="s">
        <v>64</v>
      </c>
      <c r="D93" s="358">
        <f>E147</f>
        <v>65000</v>
      </c>
      <c r="E93" s="358"/>
      <c r="F93" s="332" t="str">
        <f>IF(D94&gt;100%,"Lợi thế hơn tài sản thẩm định giá",IF(D94=100%,"Tương đương tài sản thẩm định giá",IF(D94&lt;100%,"Kém lợi thế hơn tài sản thẩm định giá")))</f>
        <v>Tương đương tài sản thẩm định giá</v>
      </c>
      <c r="G93" s="332"/>
      <c r="I93" s="93"/>
    </row>
    <row r="94" spans="1:9" s="89" customFormat="1" ht="21" hidden="1" customHeight="1">
      <c r="A94" s="86"/>
      <c r="B94" s="84" t="s">
        <v>201</v>
      </c>
      <c r="C94" s="88" t="s">
        <v>64</v>
      </c>
      <c r="D94" s="90">
        <v>1</v>
      </c>
      <c r="E94" s="84"/>
      <c r="F94" s="84"/>
      <c r="I94" s="93"/>
    </row>
    <row r="95" spans="1:9" s="89" customFormat="1" ht="21" hidden="1" customHeight="1">
      <c r="A95" s="86" t="s">
        <v>199</v>
      </c>
      <c r="B95" s="88" t="s">
        <v>202</v>
      </c>
      <c r="C95" s="88" t="s">
        <v>64</v>
      </c>
      <c r="D95" s="91">
        <f>F147</f>
        <v>68000</v>
      </c>
      <c r="E95" s="92"/>
      <c r="F95" s="332" t="str">
        <f>IF(D96&gt;100%,"Lợi thế hơn tài sản thẩm định giá",IF(D96=100%,"Tương đương tài sản thẩm định giá",IF(D96&lt;100%,"Kém lợi thế hơn tài sản thẩm định giá")))</f>
        <v>Tương đương tài sản thẩm định giá</v>
      </c>
      <c r="G95" s="332"/>
      <c r="I95" s="93"/>
    </row>
    <row r="96" spans="1:9" s="89" customFormat="1" ht="21" hidden="1" customHeight="1">
      <c r="A96" s="86"/>
      <c r="B96" s="84" t="s">
        <v>203</v>
      </c>
      <c r="C96" s="88" t="s">
        <v>64</v>
      </c>
      <c r="D96" s="90">
        <v>1</v>
      </c>
      <c r="E96" s="84"/>
      <c r="F96" s="84"/>
      <c r="I96" s="93"/>
    </row>
    <row r="97" spans="1:9" s="89" customFormat="1" ht="21" hidden="1" customHeight="1">
      <c r="A97" s="86" t="s">
        <v>199</v>
      </c>
      <c r="B97" s="88" t="s">
        <v>204</v>
      </c>
      <c r="C97" s="88" t="s">
        <v>64</v>
      </c>
      <c r="D97" s="91">
        <f>G147</f>
        <v>65000</v>
      </c>
      <c r="E97" s="92"/>
      <c r="F97" s="332" t="str">
        <f>IF(D98&gt;100%,"Lợi thế hơn tài sản thẩm định giá",IF(D98=100%,"Tương đương tài sản thẩm định giá",IF(D98&lt;100%,"Kém lợi thế hơn tài sản thẩm định giá")))</f>
        <v>Lợi thế hơn tài sản thẩm định giá</v>
      </c>
      <c r="G97" s="332"/>
      <c r="I97" s="93"/>
    </row>
    <row r="98" spans="1:9" s="89" customFormat="1" ht="21" hidden="1" customHeight="1">
      <c r="A98" s="86"/>
      <c r="B98" s="84" t="s">
        <v>205</v>
      </c>
      <c r="C98" s="88" t="s">
        <v>64</v>
      </c>
      <c r="D98" s="90">
        <v>1.05</v>
      </c>
      <c r="E98" s="84"/>
      <c r="F98" s="84"/>
      <c r="G98" s="84"/>
      <c r="I98" s="93"/>
    </row>
    <row r="99" spans="1:9" s="89" customFormat="1" ht="21" hidden="1" customHeight="1">
      <c r="A99" s="94" t="s">
        <v>55</v>
      </c>
      <c r="B99" s="357" t="s">
        <v>209</v>
      </c>
      <c r="C99" s="337"/>
      <c r="D99" s="337"/>
      <c r="E99" s="337"/>
      <c r="F99" s="337"/>
      <c r="G99" s="337"/>
      <c r="I99" s="93"/>
    </row>
    <row r="100" spans="1:9" s="89" customFormat="1" ht="21" hidden="1" customHeight="1">
      <c r="A100" s="87"/>
      <c r="B100" s="88" t="s">
        <v>198</v>
      </c>
      <c r="C100" s="88"/>
      <c r="D100" s="355" t="str">
        <f>D151&amp;". Do lấy TSĐG làm chuẩn nên tổ thẩm định đánh giá TSĐG đạt tỷ lệ 100%"</f>
        <v>HONDA. Do lấy TSĐG làm chuẩn nên tổ thẩm định đánh giá TSĐG đạt tỷ lệ 100%</v>
      </c>
      <c r="E100" s="356"/>
      <c r="F100" s="356"/>
      <c r="G100" s="356"/>
      <c r="I100" s="93"/>
    </row>
    <row r="101" spans="1:9" s="89" customFormat="1" ht="21" hidden="1" customHeight="1">
      <c r="A101" s="86" t="s">
        <v>199</v>
      </c>
      <c r="B101" s="88" t="s">
        <v>200</v>
      </c>
      <c r="C101" s="88" t="s">
        <v>64</v>
      </c>
      <c r="D101" s="354" t="str">
        <f>E151</f>
        <v>HONDA</v>
      </c>
      <c r="E101" s="331"/>
      <c r="F101" s="332" t="str">
        <f>IF(D102&gt;100%,"Lợi thế hơn tài sản thẩm định giá",IF(D102=100%,"Tương đương tài sản thẩm định giá",IF(D102&lt;100%,"Kém lợi thế hơn tài sản thẩm định giá")))</f>
        <v>Tương đương tài sản thẩm định giá</v>
      </c>
      <c r="G101" s="332"/>
      <c r="I101" s="93"/>
    </row>
    <row r="102" spans="1:9" s="89" customFormat="1" ht="21" hidden="1" customHeight="1">
      <c r="A102" s="86"/>
      <c r="B102" s="84" t="s">
        <v>201</v>
      </c>
      <c r="C102" s="88" t="s">
        <v>64</v>
      </c>
      <c r="D102" s="90">
        <v>1</v>
      </c>
      <c r="F102" s="84"/>
      <c r="G102" s="84"/>
      <c r="I102" s="93"/>
    </row>
    <row r="103" spans="1:9" s="89" customFormat="1" ht="21" hidden="1" customHeight="1">
      <c r="A103" s="86" t="s">
        <v>199</v>
      </c>
      <c r="B103" s="88" t="s">
        <v>202</v>
      </c>
      <c r="C103" s="88" t="s">
        <v>64</v>
      </c>
      <c r="D103" s="354" t="str">
        <f>F151</f>
        <v>HONDA</v>
      </c>
      <c r="E103" s="331"/>
      <c r="F103" s="332" t="str">
        <f>IF(D104&gt;100%,"Lợi thế hơn tài sản thẩm định giá",IF(D104=100%,"Tương đương tài sản thẩm định giá",IF(D104&lt;100%,"Kém lợi thế hơn tài sản thẩm định giá")))</f>
        <v>Tương đương tài sản thẩm định giá</v>
      </c>
      <c r="G103" s="332"/>
      <c r="I103" s="93"/>
    </row>
    <row r="104" spans="1:9" s="89" customFormat="1" ht="21" hidden="1" customHeight="1">
      <c r="A104" s="86"/>
      <c r="B104" s="84" t="s">
        <v>203</v>
      </c>
      <c r="C104" s="88" t="s">
        <v>64</v>
      </c>
      <c r="D104" s="90">
        <v>1</v>
      </c>
      <c r="F104" s="84"/>
      <c r="G104" s="84"/>
      <c r="I104" s="93"/>
    </row>
    <row r="105" spans="1:9" s="89" customFormat="1" ht="21" hidden="1" customHeight="1">
      <c r="A105" s="86" t="s">
        <v>199</v>
      </c>
      <c r="B105" s="88" t="s">
        <v>204</v>
      </c>
      <c r="C105" s="88" t="s">
        <v>64</v>
      </c>
      <c r="D105" s="354" t="str">
        <f>G151</f>
        <v>HONDA</v>
      </c>
      <c r="E105" s="331"/>
      <c r="F105" s="332" t="str">
        <f>IF(D106&gt;100%,"Lợi thế hơn tài sản thẩm định giá",IF(D106=100%,"Tương đương tài sản thẩm định giá",IF(D106&lt;100%,"Kém lợi thế hơn tài sản thẩm định giá")))</f>
        <v>Tương đương tài sản thẩm định giá</v>
      </c>
      <c r="G105" s="332"/>
      <c r="I105" s="93"/>
    </row>
    <row r="106" spans="1:9" s="89" customFormat="1" ht="21" hidden="1" customHeight="1">
      <c r="A106" s="86"/>
      <c r="B106" s="84" t="s">
        <v>205</v>
      </c>
      <c r="C106" s="88" t="s">
        <v>64</v>
      </c>
      <c r="D106" s="90">
        <v>1</v>
      </c>
      <c r="E106" s="84"/>
      <c r="F106" s="84"/>
      <c r="G106" s="84"/>
      <c r="I106" s="93"/>
    </row>
    <row r="107" spans="1:9" s="89" customFormat="1" ht="21" hidden="1" customHeight="1">
      <c r="A107" s="94" t="s">
        <v>55</v>
      </c>
      <c r="B107" s="337" t="s">
        <v>210</v>
      </c>
      <c r="C107" s="337"/>
      <c r="D107" s="337"/>
      <c r="E107" s="337"/>
      <c r="F107" s="337"/>
      <c r="G107" s="337"/>
      <c r="I107" s="93"/>
    </row>
    <row r="108" spans="1:9" s="89" customFormat="1" ht="21" hidden="1" customHeight="1">
      <c r="A108" s="87"/>
      <c r="B108" s="88" t="s">
        <v>198</v>
      </c>
      <c r="C108" s="88"/>
      <c r="D108" s="355" t="str">
        <f>D155&amp;". Do lấy TSĐG làm chuẩn nên tổ thẩm định đánh giá TSĐG đạt tỷ lệ 100%"</f>
        <v>0. Do lấy TSĐG làm chuẩn nên tổ thẩm định đánh giá TSĐG đạt tỷ lệ 100%</v>
      </c>
      <c r="E108" s="356"/>
      <c r="F108" s="356"/>
      <c r="G108" s="356"/>
      <c r="I108" s="93"/>
    </row>
    <row r="109" spans="1:9" s="89" customFormat="1" ht="21" hidden="1" customHeight="1">
      <c r="A109" s="86" t="s">
        <v>199</v>
      </c>
      <c r="B109" s="88" t="s">
        <v>200</v>
      </c>
      <c r="C109" s="88" t="s">
        <v>64</v>
      </c>
      <c r="D109" s="91">
        <f>E155</f>
        <v>0</v>
      </c>
      <c r="E109" s="92"/>
      <c r="F109" s="332" t="str">
        <f>IF(D110&gt;100%,"Lợi thế hơn tài sản thẩm định giá",IF(D110=100%,"Tương đương tài sản thẩm định giá",IF(D110&lt;100%,"Kém lợi thế hơn tài sản thẩm định giá")))</f>
        <v>Lợi thế hơn tài sản thẩm định giá</v>
      </c>
      <c r="G109" s="332"/>
      <c r="I109" s="93"/>
    </row>
    <row r="110" spans="1:9" s="89" customFormat="1" ht="21" hidden="1" customHeight="1">
      <c r="A110" s="87"/>
      <c r="B110" s="84" t="s">
        <v>201</v>
      </c>
      <c r="C110" s="88" t="s">
        <v>64</v>
      </c>
      <c r="D110" s="90">
        <v>1.03</v>
      </c>
      <c r="E110" s="84"/>
      <c r="F110" s="84"/>
      <c r="G110" s="84"/>
      <c r="I110" s="93"/>
    </row>
    <row r="111" spans="1:9" s="89" customFormat="1" ht="21" hidden="1" customHeight="1">
      <c r="A111" s="86" t="s">
        <v>199</v>
      </c>
      <c r="B111" s="88" t="s">
        <v>202</v>
      </c>
      <c r="C111" s="88" t="s">
        <v>64</v>
      </c>
      <c r="D111" s="91">
        <f>F155</f>
        <v>0</v>
      </c>
      <c r="E111" s="92"/>
      <c r="F111" s="332" t="str">
        <f>IF(D112&gt;100%,"Lợi thế hơn tài sản thẩm định giá",IF(D112=100%,"Tương đương tài sản thẩm định giá",IF(D112&lt;100%,"Kém lợi thế hơn tài sản thẩm định giá")))</f>
        <v>Lợi thế hơn tài sản thẩm định giá</v>
      </c>
      <c r="G111" s="332"/>
      <c r="I111" s="93"/>
    </row>
    <row r="112" spans="1:9" s="89" customFormat="1" ht="21" hidden="1" customHeight="1">
      <c r="A112" s="87"/>
      <c r="B112" s="84" t="s">
        <v>203</v>
      </c>
      <c r="C112" s="88" t="s">
        <v>64</v>
      </c>
      <c r="D112" s="90">
        <v>1.03</v>
      </c>
      <c r="E112" s="84"/>
      <c r="F112" s="84"/>
      <c r="G112" s="84"/>
      <c r="I112" s="93"/>
    </row>
    <row r="113" spans="1:9" s="89" customFormat="1" ht="21" hidden="1" customHeight="1">
      <c r="A113" s="86" t="s">
        <v>199</v>
      </c>
      <c r="B113" s="88" t="s">
        <v>204</v>
      </c>
      <c r="C113" s="88" t="s">
        <v>64</v>
      </c>
      <c r="D113" s="91">
        <f>G155</f>
        <v>0</v>
      </c>
      <c r="E113" s="92"/>
      <c r="F113" s="332" t="str">
        <f>IF(D114&gt;100%,"Lợi thế hơn tài sản thẩm định giá",IF(D114=100%,"Tương đương tài sản thẩm định giá",IF(D114&lt;100%,"Kém lợi thế hơn tài sản thẩm định giá")))</f>
        <v>Lợi thế hơn tài sản thẩm định giá</v>
      </c>
      <c r="G113" s="332"/>
      <c r="I113" s="93"/>
    </row>
    <row r="114" spans="1:9" s="89" customFormat="1" ht="21" hidden="1" customHeight="1">
      <c r="A114" s="87"/>
      <c r="B114" s="84" t="s">
        <v>205</v>
      </c>
      <c r="C114" s="88" t="s">
        <v>64</v>
      </c>
      <c r="D114" s="90">
        <v>1.05</v>
      </c>
      <c r="E114" s="84"/>
      <c r="F114" s="84"/>
      <c r="G114" s="84"/>
      <c r="I114" s="93"/>
    </row>
    <row r="115" spans="1:9" s="89" customFormat="1" ht="21" hidden="1" customHeight="1">
      <c r="A115" s="94" t="s">
        <v>55</v>
      </c>
      <c r="B115" s="357" t="s">
        <v>211</v>
      </c>
      <c r="C115" s="337"/>
      <c r="D115" s="337"/>
      <c r="E115" s="337"/>
      <c r="F115" s="337"/>
      <c r="G115" s="337"/>
      <c r="I115" s="93"/>
    </row>
    <row r="116" spans="1:9" s="89" customFormat="1" ht="21" hidden="1" customHeight="1">
      <c r="A116" s="87"/>
      <c r="B116" s="88" t="s">
        <v>198</v>
      </c>
      <c r="C116" s="88"/>
      <c r="D116" s="355" t="e">
        <f>#REF!&amp;". Do lấy TSĐG làm chuẩn nên tổ thẩm định đánh giá TSĐG đạt tỷ lệ 100%"</f>
        <v>#REF!</v>
      </c>
      <c r="E116" s="356"/>
      <c r="F116" s="356"/>
      <c r="G116" s="356"/>
      <c r="I116" s="93"/>
    </row>
    <row r="117" spans="1:9" s="89" customFormat="1" ht="21" hidden="1" customHeight="1">
      <c r="A117" s="86" t="s">
        <v>199</v>
      </c>
      <c r="B117" s="88" t="s">
        <v>200</v>
      </c>
      <c r="C117" s="88" t="s">
        <v>64</v>
      </c>
      <c r="D117" s="95" t="e">
        <f>#REF!</f>
        <v>#REF!</v>
      </c>
      <c r="E117" s="92"/>
      <c r="F117" s="332" t="str">
        <f>IF(D118&gt;100%,"Lợi thế hơn tài sản thẩm định giá",IF(D118=100%,"Tương đương tài sản thẩm định giá",IF(D118&lt;100%,"Kém lợi thế hơn tài sản thẩm định giá")))</f>
        <v>Tương đương tài sản thẩm định giá</v>
      </c>
      <c r="G117" s="332"/>
      <c r="I117" s="93"/>
    </row>
    <row r="118" spans="1:9" s="89" customFormat="1" ht="21" hidden="1" customHeight="1">
      <c r="A118" s="86"/>
      <c r="B118" s="84" t="s">
        <v>201</v>
      </c>
      <c r="C118" s="88" t="s">
        <v>64</v>
      </c>
      <c r="D118" s="90">
        <v>1</v>
      </c>
      <c r="E118" s="84"/>
      <c r="F118" s="84"/>
      <c r="G118" s="84"/>
      <c r="I118" s="93"/>
    </row>
    <row r="119" spans="1:9" s="89" customFormat="1" ht="21" hidden="1" customHeight="1">
      <c r="A119" s="86" t="s">
        <v>199</v>
      </c>
      <c r="B119" s="88" t="s">
        <v>202</v>
      </c>
      <c r="C119" s="88" t="s">
        <v>64</v>
      </c>
      <c r="D119" s="95" t="e">
        <f>#REF!</f>
        <v>#REF!</v>
      </c>
      <c r="E119" s="92"/>
      <c r="F119" s="332" t="str">
        <f>IF(D120&gt;100%,"Lợi thế hơn tài sản thẩm định giá",IF(D120=100%,"Tương đương tài sản thẩm định giá",IF(D120&lt;100%,"Kém lợi thế hơn tài sản thẩm định giá")))</f>
        <v>Tương đương tài sản thẩm định giá</v>
      </c>
      <c r="G119" s="332"/>
      <c r="I119" s="93"/>
    </row>
    <row r="120" spans="1:9" s="89" customFormat="1" ht="21" hidden="1" customHeight="1">
      <c r="A120" s="86"/>
      <c r="B120" s="84" t="s">
        <v>203</v>
      </c>
      <c r="C120" s="88" t="s">
        <v>64</v>
      </c>
      <c r="D120" s="90">
        <v>1</v>
      </c>
      <c r="E120" s="84"/>
      <c r="F120" s="84"/>
      <c r="G120" s="84"/>
      <c r="I120" s="93"/>
    </row>
    <row r="121" spans="1:9" s="89" customFormat="1" ht="21" hidden="1" customHeight="1">
      <c r="A121" s="86" t="s">
        <v>199</v>
      </c>
      <c r="B121" s="88" t="s">
        <v>204</v>
      </c>
      <c r="C121" s="88" t="s">
        <v>64</v>
      </c>
      <c r="D121" s="95" t="e">
        <f>#REF!</f>
        <v>#REF!</v>
      </c>
      <c r="E121" s="92"/>
      <c r="F121" s="332" t="str">
        <f>IF(D122&gt;100%,"Lợi thế hơn tài sản thẩm định giá",IF(D122=100%,"Tương đương tài sản thẩm định giá",IF(D122&lt;100%,"Kém lợi thế hơn tài sản thẩm định giá")))</f>
        <v>Tương đương tài sản thẩm định giá</v>
      </c>
      <c r="G121" s="332"/>
      <c r="I121" s="93"/>
    </row>
    <row r="122" spans="1:9" s="89" customFormat="1" ht="21" hidden="1" customHeight="1">
      <c r="A122" s="86"/>
      <c r="B122" s="84" t="s">
        <v>205</v>
      </c>
      <c r="C122" s="88" t="s">
        <v>64</v>
      </c>
      <c r="D122" s="90">
        <v>1</v>
      </c>
      <c r="E122" s="84"/>
      <c r="F122" s="84"/>
      <c r="G122" s="84"/>
      <c r="I122" s="93"/>
    </row>
    <row r="123" spans="1:9" s="89" customFormat="1" ht="21" hidden="1" customHeight="1">
      <c r="A123" s="94" t="s">
        <v>55</v>
      </c>
      <c r="B123" s="337" t="s">
        <v>212</v>
      </c>
      <c r="C123" s="337"/>
      <c r="D123" s="337"/>
      <c r="E123" s="337"/>
      <c r="F123" s="337"/>
      <c r="G123" s="337"/>
      <c r="I123" s="93"/>
    </row>
    <row r="124" spans="1:9" s="89" customFormat="1" ht="21" hidden="1" customHeight="1">
      <c r="A124" s="87"/>
      <c r="B124" s="88" t="s">
        <v>198</v>
      </c>
      <c r="C124" s="88"/>
      <c r="D124" s="355" t="e">
        <f>#REF!&amp;" Do lấy TSĐG làm chuẩn nên tổ thẩm định đánh giá TSĐG đạt tỷ lệ 100%"</f>
        <v>#REF!</v>
      </c>
      <c r="E124" s="356"/>
      <c r="F124" s="356"/>
      <c r="G124" s="356"/>
      <c r="I124" s="93"/>
    </row>
    <row r="125" spans="1:9" s="89" customFormat="1" ht="21" hidden="1" customHeight="1">
      <c r="A125" s="86" t="s">
        <v>199</v>
      </c>
      <c r="B125" s="88" t="s">
        <v>200</v>
      </c>
      <c r="C125" s="88" t="s">
        <v>64</v>
      </c>
      <c r="D125" s="331" t="e">
        <f>#REF!</f>
        <v>#REF!</v>
      </c>
      <c r="E125" s="331"/>
      <c r="F125" s="332" t="str">
        <f>IF(D126&gt;100%,"Lợi thế hơn tài sản thẩm định giá",IF(D126=100%,"Tương đương tài sản thẩm định giá",IF(D126&lt;100%,"Kém lợi thế hơn tài sản thẩm định giá")))</f>
        <v>Tương đương tài sản thẩm định giá</v>
      </c>
      <c r="G125" s="332"/>
      <c r="I125" s="93"/>
    </row>
    <row r="126" spans="1:9" s="89" customFormat="1" ht="21" hidden="1" customHeight="1">
      <c r="A126" s="86"/>
      <c r="B126" s="84" t="s">
        <v>201</v>
      </c>
      <c r="C126" s="88" t="s">
        <v>64</v>
      </c>
      <c r="D126" s="90">
        <v>1</v>
      </c>
      <c r="E126" s="84"/>
      <c r="F126" s="84"/>
      <c r="G126" s="84"/>
      <c r="I126" s="93"/>
    </row>
    <row r="127" spans="1:9" s="89" customFormat="1" ht="21" hidden="1" customHeight="1">
      <c r="A127" s="86" t="s">
        <v>199</v>
      </c>
      <c r="B127" s="88" t="s">
        <v>202</v>
      </c>
      <c r="C127" s="88" t="s">
        <v>64</v>
      </c>
      <c r="D127" s="331" t="e">
        <f>#REF!</f>
        <v>#REF!</v>
      </c>
      <c r="E127" s="331"/>
      <c r="F127" s="332" t="str">
        <f>IF(D128&gt;100%,"Lợi thế hơn tài sản thẩm định giá",IF(D128=100%,"Tương đương tài sản thẩm định giá",IF(D128&lt;100%,"Kém lợi thế hơn tài sản thẩm định giá")))</f>
        <v>Lợi thế hơn tài sản thẩm định giá</v>
      </c>
      <c r="G127" s="332"/>
      <c r="I127" s="93"/>
    </row>
    <row r="128" spans="1:9" s="89" customFormat="1" ht="21" hidden="1" customHeight="1">
      <c r="A128" s="86"/>
      <c r="B128" s="84" t="s">
        <v>203</v>
      </c>
      <c r="C128" s="88" t="s">
        <v>64</v>
      </c>
      <c r="D128" s="90">
        <v>1.05</v>
      </c>
      <c r="E128" s="84"/>
      <c r="F128" s="84"/>
      <c r="G128" s="84"/>
      <c r="I128" s="93"/>
    </row>
    <row r="129" spans="1:9" s="89" customFormat="1" ht="21" hidden="1" customHeight="1">
      <c r="A129" s="86" t="s">
        <v>199</v>
      </c>
      <c r="B129" s="88" t="s">
        <v>204</v>
      </c>
      <c r="C129" s="88" t="s">
        <v>64</v>
      </c>
      <c r="D129" s="331" t="e">
        <f>#REF!</f>
        <v>#REF!</v>
      </c>
      <c r="E129" s="331"/>
      <c r="F129" s="332" t="str">
        <f>IF(D130&gt;100%,"Lợi thế hơn tài sản thẩm định giá",IF(D130=100%,"Tương đương tài sản thẩm định giá",IF(D130&lt;100%,"Kém lợi thế hơn tài sản thẩm định giá")))</f>
        <v>Lợi thế hơn tài sản thẩm định giá</v>
      </c>
      <c r="G129" s="332"/>
      <c r="I129" s="93"/>
    </row>
    <row r="130" spans="1:9" s="89" customFormat="1" ht="21" hidden="1" customHeight="1">
      <c r="A130" s="86"/>
      <c r="B130" s="84" t="s">
        <v>205</v>
      </c>
      <c r="C130" s="88" t="s">
        <v>64</v>
      </c>
      <c r="D130" s="90">
        <v>1.05</v>
      </c>
      <c r="E130" s="84"/>
      <c r="F130" s="84"/>
      <c r="G130" s="84"/>
      <c r="I130" s="93"/>
    </row>
    <row r="131" spans="1:9" ht="22.5" customHeight="1">
      <c r="A131" s="303" t="s">
        <v>274</v>
      </c>
      <c r="B131" s="303"/>
      <c r="C131" s="303"/>
      <c r="D131" s="303"/>
      <c r="E131" s="303"/>
      <c r="F131" s="303"/>
      <c r="G131" s="303"/>
    </row>
    <row r="132" spans="1:9">
      <c r="B132" s="22"/>
      <c r="C132" s="22"/>
      <c r="E132" s="18" t="s">
        <v>213</v>
      </c>
    </row>
    <row r="133" spans="1:9" ht="17.45" customHeight="1">
      <c r="A133" s="51" t="s">
        <v>1</v>
      </c>
      <c r="B133" s="51" t="s">
        <v>214</v>
      </c>
      <c r="C133" s="65"/>
      <c r="D133" s="51" t="s">
        <v>215</v>
      </c>
      <c r="E133" s="51" t="s">
        <v>595</v>
      </c>
      <c r="F133" s="51" t="s">
        <v>596</v>
      </c>
      <c r="G133" s="51" t="s">
        <v>597</v>
      </c>
    </row>
    <row r="134" spans="1:9">
      <c r="A134" s="51">
        <v>1</v>
      </c>
      <c r="B134" s="96" t="s">
        <v>63</v>
      </c>
      <c r="C134" s="65" t="s">
        <v>64</v>
      </c>
      <c r="D134" s="97" t="str">
        <f>D48</f>
        <v>Ô tô con</v>
      </c>
      <c r="E134" s="97" t="str">
        <f>E48</f>
        <v>Ô tô con</v>
      </c>
      <c r="F134" s="97" t="str">
        <f>F48</f>
        <v>Ô tô con</v>
      </c>
      <c r="G134" s="97" t="str">
        <f>G48</f>
        <v>Ô tô con</v>
      </c>
    </row>
    <row r="135" spans="1:9" ht="18" customHeight="1">
      <c r="A135" s="98">
        <v>2</v>
      </c>
      <c r="B135" s="96" t="s">
        <v>181</v>
      </c>
      <c r="C135" s="206" t="s">
        <v>64</v>
      </c>
      <c r="D135" s="80" t="str">
        <f>D56</f>
        <v>Tháng 7/2025</v>
      </c>
      <c r="E135" s="100" t="str">
        <f>E56</f>
        <v>Tháng 7/2025</v>
      </c>
      <c r="F135" s="100" t="str">
        <f>F56</f>
        <v>Tháng 7/2025</v>
      </c>
      <c r="G135" s="100" t="str">
        <f>G56</f>
        <v>Tháng 7/2025</v>
      </c>
    </row>
    <row r="136" spans="1:9" ht="19.7" customHeight="1">
      <c r="A136" s="98">
        <v>3</v>
      </c>
      <c r="B136" s="96" t="s">
        <v>186</v>
      </c>
      <c r="C136" s="206" t="s">
        <v>64</v>
      </c>
      <c r="D136" s="101"/>
      <c r="E136" s="75" t="str">
        <f>E60</f>
        <v>Đang rao bán</v>
      </c>
      <c r="F136" s="75" t="str">
        <f>F60</f>
        <v>Đang rao bán</v>
      </c>
      <c r="G136" s="75" t="str">
        <f>G60</f>
        <v>Đang rao bán</v>
      </c>
    </row>
    <row r="137" spans="1:9" ht="33.75" customHeight="1">
      <c r="A137" s="98">
        <v>4</v>
      </c>
      <c r="B137" s="96" t="s">
        <v>282</v>
      </c>
      <c r="C137" s="206" t="s">
        <v>64</v>
      </c>
      <c r="D137" s="101"/>
      <c r="E137" s="75">
        <f>E67</f>
        <v>710100000</v>
      </c>
      <c r="F137" s="75">
        <f>F67</f>
        <v>733500000</v>
      </c>
      <c r="G137" s="75">
        <f>G67</f>
        <v>702000000</v>
      </c>
    </row>
    <row r="138" spans="1:9" s="22" customFormat="1" ht="31.5">
      <c r="A138" s="98">
        <v>5</v>
      </c>
      <c r="B138" s="96" t="s">
        <v>216</v>
      </c>
      <c r="C138" s="206" t="s">
        <v>64</v>
      </c>
      <c r="D138" s="102"/>
      <c r="E138" s="103"/>
      <c r="F138" s="103"/>
      <c r="G138" s="103"/>
      <c r="I138" s="23"/>
    </row>
    <row r="139" spans="1:9" s="22" customFormat="1" ht="31.5">
      <c r="A139" s="333" t="s">
        <v>217</v>
      </c>
      <c r="B139" s="104" t="s">
        <v>218</v>
      </c>
      <c r="C139" s="65" t="s">
        <v>64</v>
      </c>
      <c r="D139" s="105" t="str">
        <f>D57</f>
        <v>Giấy đăng ký xe, đăng kiểm xe</v>
      </c>
      <c r="E139" s="105" t="str">
        <f>E57</f>
        <v>Giấy đăng ký xe, đăng kiểm xe</v>
      </c>
      <c r="F139" s="105" t="str">
        <f>F57</f>
        <v>Giấy đăng ký xe, đăng kiểm xe</v>
      </c>
      <c r="G139" s="105" t="str">
        <f>G57</f>
        <v>Giấy đăng ký xe, đăng kiểm xe</v>
      </c>
      <c r="I139" s="23"/>
    </row>
    <row r="140" spans="1:9" s="22" customFormat="1">
      <c r="A140" s="333"/>
      <c r="B140" s="106" t="s">
        <v>220</v>
      </c>
      <c r="C140" s="206" t="s">
        <v>64</v>
      </c>
      <c r="D140" s="78"/>
      <c r="E140" s="107">
        <v>0</v>
      </c>
      <c r="F140" s="107">
        <v>0</v>
      </c>
      <c r="G140" s="107">
        <v>0</v>
      </c>
      <c r="I140" s="23"/>
    </row>
    <row r="141" spans="1:9" s="22" customFormat="1">
      <c r="A141" s="333"/>
      <c r="B141" s="106" t="s">
        <v>284</v>
      </c>
      <c r="C141" s="206" t="s">
        <v>64</v>
      </c>
      <c r="D141" s="101"/>
      <c r="E141" s="75">
        <f>E137*E140</f>
        <v>0</v>
      </c>
      <c r="F141" s="75">
        <f>F137*F140</f>
        <v>0</v>
      </c>
      <c r="G141" s="75">
        <f>G137*G140</f>
        <v>0</v>
      </c>
      <c r="I141" s="23"/>
    </row>
    <row r="142" spans="1:9" s="22" customFormat="1">
      <c r="A142" s="333"/>
      <c r="B142" s="106" t="s">
        <v>222</v>
      </c>
      <c r="C142" s="206"/>
      <c r="D142" s="101"/>
      <c r="E142" s="75">
        <f>E137+E141</f>
        <v>710100000</v>
      </c>
      <c r="F142" s="75">
        <f>F137+F141</f>
        <v>733500000</v>
      </c>
      <c r="G142" s="75">
        <f>G137+G141</f>
        <v>702000000</v>
      </c>
      <c r="I142" s="23"/>
    </row>
    <row r="143" spans="1:9" s="22" customFormat="1">
      <c r="A143" s="333" t="s">
        <v>223</v>
      </c>
      <c r="B143" s="104" t="s">
        <v>224</v>
      </c>
      <c r="C143" s="65" t="s">
        <v>64</v>
      </c>
      <c r="D143" s="108">
        <f>D53</f>
        <v>2020</v>
      </c>
      <c r="E143" s="108">
        <f>E53</f>
        <v>2020</v>
      </c>
      <c r="F143" s="108">
        <f>F53</f>
        <v>2020</v>
      </c>
      <c r="G143" s="108">
        <f>G53</f>
        <v>2020</v>
      </c>
      <c r="I143" s="23"/>
    </row>
    <row r="144" spans="1:9" s="22" customFormat="1">
      <c r="A144" s="366"/>
      <c r="B144" s="106" t="s">
        <v>220</v>
      </c>
      <c r="C144" s="206" t="s">
        <v>64</v>
      </c>
      <c r="D144" s="78"/>
      <c r="E144" s="107">
        <v>0</v>
      </c>
      <c r="F144" s="107">
        <v>0</v>
      </c>
      <c r="G144" s="107">
        <v>0</v>
      </c>
      <c r="I144" s="23"/>
    </row>
    <row r="145" spans="1:9" s="22" customFormat="1">
      <c r="A145" s="366"/>
      <c r="B145" s="106" t="s">
        <v>284</v>
      </c>
      <c r="C145" s="206" t="s">
        <v>64</v>
      </c>
      <c r="D145" s="101"/>
      <c r="E145" s="75">
        <f>E137*E144</f>
        <v>0</v>
      </c>
      <c r="F145" s="75">
        <f>F137*F144</f>
        <v>0</v>
      </c>
      <c r="G145" s="75">
        <f>G137*G144</f>
        <v>0</v>
      </c>
      <c r="I145" s="23"/>
    </row>
    <row r="146" spans="1:9" s="22" customFormat="1">
      <c r="A146" s="367"/>
      <c r="B146" s="106" t="s">
        <v>222</v>
      </c>
      <c r="C146" s="206"/>
      <c r="D146" s="101"/>
      <c r="E146" s="75">
        <f>E142+E145</f>
        <v>710100000</v>
      </c>
      <c r="F146" s="75">
        <f>F142+F145</f>
        <v>733500000</v>
      </c>
      <c r="G146" s="75">
        <f>G142+G145</f>
        <v>702000000</v>
      </c>
      <c r="I146" s="23"/>
    </row>
    <row r="147" spans="1:9" ht="21" customHeight="1">
      <c r="A147" s="365" t="s">
        <v>225</v>
      </c>
      <c r="B147" s="104" t="str">
        <f>B63</f>
        <v>Số KM đã đi</v>
      </c>
      <c r="C147" s="104" t="str">
        <f t="shared" ref="C147:G147" si="3">C63</f>
        <v>:</v>
      </c>
      <c r="D147" s="104">
        <f t="shared" si="3"/>
        <v>61927</v>
      </c>
      <c r="E147" s="104">
        <f t="shared" si="3"/>
        <v>65000</v>
      </c>
      <c r="F147" s="104">
        <f t="shared" si="3"/>
        <v>68000</v>
      </c>
      <c r="G147" s="104">
        <f t="shared" si="3"/>
        <v>65000</v>
      </c>
    </row>
    <row r="148" spans="1:9" ht="18.75" customHeight="1">
      <c r="A148" s="366"/>
      <c r="B148" s="106" t="s">
        <v>220</v>
      </c>
      <c r="C148" s="206" t="s">
        <v>64</v>
      </c>
      <c r="D148" s="78"/>
      <c r="E148" s="107">
        <v>0.02</v>
      </c>
      <c r="F148" s="107">
        <v>0.04</v>
      </c>
      <c r="G148" s="107">
        <v>0.02</v>
      </c>
    </row>
    <row r="149" spans="1:9" ht="30" customHeight="1">
      <c r="A149" s="366"/>
      <c r="B149" s="106" t="s">
        <v>284</v>
      </c>
      <c r="C149" s="206" t="s">
        <v>64</v>
      </c>
      <c r="D149" s="101"/>
      <c r="E149" s="75">
        <f>E137*E148</f>
        <v>14202000</v>
      </c>
      <c r="F149" s="75">
        <f>F137*F148</f>
        <v>29340000</v>
      </c>
      <c r="G149" s="75">
        <f>G137*G148</f>
        <v>14040000</v>
      </c>
    </row>
    <row r="150" spans="1:9" ht="47.25" customHeight="1">
      <c r="A150" s="367"/>
      <c r="B150" s="106" t="s">
        <v>222</v>
      </c>
      <c r="C150" s="206"/>
      <c r="D150" s="101"/>
      <c r="E150" s="75">
        <f>E146+E149</f>
        <v>724302000</v>
      </c>
      <c r="F150" s="75">
        <f>F146+F149</f>
        <v>762840000</v>
      </c>
      <c r="G150" s="75">
        <f>G146+G149</f>
        <v>716040000</v>
      </c>
    </row>
    <row r="151" spans="1:9" s="109" customFormat="1" ht="35.25" customHeight="1">
      <c r="A151" s="365" t="s">
        <v>225</v>
      </c>
      <c r="B151" s="248" t="str">
        <f t="shared" ref="B151:G151" si="4">B49</f>
        <v>Dòng xe</v>
      </c>
      <c r="C151" s="248" t="str">
        <f t="shared" si="4"/>
        <v>:</v>
      </c>
      <c r="D151" s="58" t="str">
        <f t="shared" si="4"/>
        <v>HONDA</v>
      </c>
      <c r="E151" s="58" t="str">
        <f t="shared" si="4"/>
        <v>HONDA</v>
      </c>
      <c r="F151" s="58" t="str">
        <f t="shared" si="4"/>
        <v>HONDA</v>
      </c>
      <c r="G151" s="58" t="str">
        <f t="shared" si="4"/>
        <v>HONDA</v>
      </c>
      <c r="I151" s="110"/>
    </row>
    <row r="152" spans="1:9" ht="16.5" customHeight="1">
      <c r="A152" s="366"/>
      <c r="B152" s="106" t="s">
        <v>220</v>
      </c>
      <c r="C152" s="206" t="s">
        <v>64</v>
      </c>
      <c r="D152" s="101"/>
      <c r="E152" s="107">
        <v>0</v>
      </c>
      <c r="F152" s="107">
        <v>0</v>
      </c>
      <c r="G152" s="107">
        <v>0</v>
      </c>
    </row>
    <row r="153" spans="1:9" ht="16.5" customHeight="1">
      <c r="A153" s="366"/>
      <c r="B153" s="106" t="s">
        <v>629</v>
      </c>
      <c r="C153" s="206" t="s">
        <v>64</v>
      </c>
      <c r="D153" s="101"/>
      <c r="E153" s="76">
        <f>E152*E137</f>
        <v>0</v>
      </c>
      <c r="F153" s="76">
        <f>F152*F137</f>
        <v>0</v>
      </c>
      <c r="G153" s="76">
        <f>G152*G137</f>
        <v>0</v>
      </c>
    </row>
    <row r="154" spans="1:9" ht="16.5" customHeight="1">
      <c r="A154" s="367"/>
      <c r="B154" s="106" t="s">
        <v>222</v>
      </c>
      <c r="C154" s="206"/>
      <c r="D154" s="101"/>
      <c r="E154" s="76">
        <f>E150+E153</f>
        <v>724302000</v>
      </c>
      <c r="F154" s="76">
        <f>F150+F153</f>
        <v>762840000</v>
      </c>
      <c r="G154" s="76">
        <f>G150+G153</f>
        <v>716040000</v>
      </c>
    </row>
    <row r="155" spans="1:9" s="109" customFormat="1" ht="44.25" hidden="1" customHeight="1">
      <c r="A155" s="365" t="s">
        <v>228</v>
      </c>
      <c r="B155" s="248" t="str">
        <f t="shared" ref="B155:G155" si="5">B51</f>
        <v>Thể tích làm việc động cơ</v>
      </c>
      <c r="C155" s="248">
        <f t="shared" si="5"/>
        <v>0</v>
      </c>
      <c r="D155" s="248">
        <f t="shared" si="5"/>
        <v>0</v>
      </c>
      <c r="E155" s="248">
        <f t="shared" si="5"/>
        <v>0</v>
      </c>
      <c r="F155" s="248">
        <f t="shared" si="5"/>
        <v>0</v>
      </c>
      <c r="G155" s="248">
        <f t="shared" si="5"/>
        <v>0</v>
      </c>
      <c r="I155" s="110"/>
    </row>
    <row r="156" spans="1:9" ht="39.75" hidden="1" customHeight="1">
      <c r="A156" s="366"/>
      <c r="B156" s="106" t="s">
        <v>220</v>
      </c>
      <c r="C156" s="206" t="s">
        <v>64</v>
      </c>
      <c r="D156" s="101"/>
      <c r="E156" s="107">
        <v>0</v>
      </c>
      <c r="F156" s="107">
        <v>0</v>
      </c>
      <c r="G156" s="107">
        <v>0</v>
      </c>
    </row>
    <row r="157" spans="1:9" ht="43.5" hidden="1" customHeight="1">
      <c r="A157" s="366"/>
      <c r="B157" s="106" t="s">
        <v>284</v>
      </c>
      <c r="C157" s="206" t="s">
        <v>64</v>
      </c>
      <c r="D157" s="101"/>
      <c r="E157" s="76">
        <f>E156*E137</f>
        <v>0</v>
      </c>
      <c r="F157" s="76">
        <f>F156*F137</f>
        <v>0</v>
      </c>
      <c r="G157" s="76">
        <f>G156*G137</f>
        <v>0</v>
      </c>
    </row>
    <row r="158" spans="1:9" ht="55.5" hidden="1" customHeight="1">
      <c r="A158" s="367"/>
      <c r="B158" s="106" t="s">
        <v>222</v>
      </c>
      <c r="C158" s="206"/>
      <c r="D158" s="101"/>
      <c r="E158" s="76">
        <f>E154+E157</f>
        <v>724302000</v>
      </c>
      <c r="F158" s="76">
        <f>F154+F157</f>
        <v>762840000</v>
      </c>
      <c r="G158" s="76">
        <f>G154+G157</f>
        <v>716040000</v>
      </c>
    </row>
    <row r="159" spans="1:9" ht="31.5">
      <c r="A159" s="365" t="s">
        <v>228</v>
      </c>
      <c r="B159" s="104" t="str">
        <f>B65</f>
        <v>Ngoại quan và tình trạng họat động</v>
      </c>
      <c r="C159" s="206" t="s">
        <v>64</v>
      </c>
      <c r="D159" s="113" t="str">
        <f>D65</f>
        <v>Xe hoạt động bình thường, ngoại quan còn mới</v>
      </c>
      <c r="E159" s="113" t="str">
        <f>E65</f>
        <v>Xe hoạt động bình thường, ngoại quan còn mới</v>
      </c>
      <c r="F159" s="113" t="str">
        <f>F65</f>
        <v>Xe hoạt động bình thường, ngoại quan còn mới</v>
      </c>
      <c r="G159" s="113" t="str">
        <f>G65</f>
        <v>Xe hoạt động bình thường, ngoại quan còn mới</v>
      </c>
    </row>
    <row r="160" spans="1:9">
      <c r="A160" s="366"/>
      <c r="B160" s="106" t="s">
        <v>220</v>
      </c>
      <c r="C160" s="206" t="s">
        <v>64</v>
      </c>
      <c r="D160" s="78"/>
      <c r="E160" s="107">
        <v>0</v>
      </c>
      <c r="F160" s="107">
        <v>0</v>
      </c>
      <c r="G160" s="107">
        <v>0</v>
      </c>
    </row>
    <row r="161" spans="1:11">
      <c r="A161" s="366"/>
      <c r="B161" s="106" t="s">
        <v>284</v>
      </c>
      <c r="C161" s="206" t="s">
        <v>64</v>
      </c>
      <c r="D161" s="101"/>
      <c r="E161" s="75">
        <f>E160*E137</f>
        <v>0</v>
      </c>
      <c r="F161" s="75">
        <f>F160*F137</f>
        <v>0</v>
      </c>
      <c r="G161" s="75">
        <f>G160*G137</f>
        <v>0</v>
      </c>
    </row>
    <row r="162" spans="1:11">
      <c r="A162" s="367"/>
      <c r="B162" s="106" t="s">
        <v>222</v>
      </c>
      <c r="C162" s="206" t="s">
        <v>64</v>
      </c>
      <c r="D162" s="101"/>
      <c r="E162" s="75">
        <f>E158+E161</f>
        <v>724302000</v>
      </c>
      <c r="F162" s="75">
        <f>F158+F161</f>
        <v>762840000</v>
      </c>
      <c r="G162" s="75">
        <f>G158+G161</f>
        <v>716040000</v>
      </c>
    </row>
    <row r="163" spans="1:11" s="22" customFormat="1">
      <c r="A163" s="98">
        <v>6</v>
      </c>
      <c r="B163" s="96" t="s">
        <v>234</v>
      </c>
      <c r="C163" s="65" t="s">
        <v>64</v>
      </c>
      <c r="D163" s="102"/>
      <c r="E163" s="154">
        <f>E137+E141+E145+E149+E153+E157+E161</f>
        <v>724302000</v>
      </c>
      <c r="F163" s="154">
        <f>F137+F141+F145+F149+F153+F157+F161</f>
        <v>762840000</v>
      </c>
      <c r="G163" s="154">
        <f>G137+G141+G145+G149+G153+G157+G161</f>
        <v>716040000</v>
      </c>
      <c r="I163" s="23"/>
    </row>
    <row r="164" spans="1:11" s="22" customFormat="1" ht="31.5">
      <c r="A164" s="98" t="s">
        <v>285</v>
      </c>
      <c r="B164" s="96" t="s">
        <v>235</v>
      </c>
      <c r="C164" s="65" t="s">
        <v>64</v>
      </c>
      <c r="D164" s="102"/>
      <c r="E164" s="334">
        <f>ROUND(AVERAGE(E163:G163),)</f>
        <v>734394000</v>
      </c>
      <c r="F164" s="334"/>
      <c r="G164" s="334"/>
      <c r="H164" s="210">
        <f>AVERAGE(E163:G163)</f>
        <v>734394000</v>
      </c>
      <c r="I164" s="166"/>
      <c r="J164" s="70" t="s">
        <v>631</v>
      </c>
      <c r="K164" s="70"/>
    </row>
    <row r="165" spans="1:11" s="22" customFormat="1" ht="47.25">
      <c r="A165" s="98" t="s">
        <v>286</v>
      </c>
      <c r="B165" s="96" t="s">
        <v>236</v>
      </c>
      <c r="C165" s="65" t="s">
        <v>64</v>
      </c>
      <c r="D165" s="102"/>
      <c r="E165" s="199">
        <f>(E163-E164)/E164</f>
        <v>-1.3741942336130197E-2</v>
      </c>
      <c r="F165" s="199">
        <f>(F163-E164)/E164</f>
        <v>3.8733976584776023E-2</v>
      </c>
      <c r="G165" s="199">
        <f>(G163-E164)/E164</f>
        <v>-2.4992034248645822E-2</v>
      </c>
      <c r="I165" s="166">
        <f>E163</f>
        <v>724302000</v>
      </c>
      <c r="J165" s="258">
        <f>1/3</f>
        <v>0.33333333333333331</v>
      </c>
      <c r="K165" s="256">
        <f>E163*J165</f>
        <v>241434000</v>
      </c>
    </row>
    <row r="166" spans="1:11">
      <c r="A166" s="98">
        <v>7</v>
      </c>
      <c r="B166" s="99" t="s">
        <v>237</v>
      </c>
      <c r="C166" s="206" t="s">
        <v>64</v>
      </c>
      <c r="D166" s="114"/>
      <c r="E166" s="200">
        <f>ABS(E141)+ABS(E145)+ ABS(E149)+ABS(E153)+ABS(E157)+ ABS(E161)</f>
        <v>14202000</v>
      </c>
      <c r="F166" s="200">
        <f>ABS(F141)+ABS(F145)+ ABS(F149)+ABS(F153)+ABS(F157)+ ABS(F161)</f>
        <v>29340000</v>
      </c>
      <c r="G166" s="200">
        <f>ABS(G141)+ABS(G145)+ ABS(G149)+ABS(G153)+ABS(G157)+ ABS(G161)</f>
        <v>14040000</v>
      </c>
      <c r="I166" s="119">
        <f>F163</f>
        <v>762840000</v>
      </c>
      <c r="J166" s="258">
        <f t="shared" ref="J166:J167" si="6">1/3</f>
        <v>0.33333333333333331</v>
      </c>
      <c r="K166" s="256">
        <f>F163*J166</f>
        <v>254280000</v>
      </c>
    </row>
    <row r="167" spans="1:11">
      <c r="A167" s="98">
        <v>8</v>
      </c>
      <c r="B167" s="99" t="s">
        <v>238</v>
      </c>
      <c r="C167" s="206" t="s">
        <v>64</v>
      </c>
      <c r="D167" s="101"/>
      <c r="E167" s="200">
        <v>3</v>
      </c>
      <c r="F167" s="200">
        <v>2</v>
      </c>
      <c r="G167" s="200">
        <v>2</v>
      </c>
      <c r="I167" s="119">
        <f>G163</f>
        <v>716040000</v>
      </c>
      <c r="J167" s="258">
        <f t="shared" si="6"/>
        <v>0.33333333333333331</v>
      </c>
      <c r="K167" s="256">
        <f>G163*J167</f>
        <v>238680000</v>
      </c>
    </row>
    <row r="168" spans="1:11">
      <c r="A168" s="98">
        <v>9</v>
      </c>
      <c r="B168" s="99" t="s">
        <v>239</v>
      </c>
      <c r="C168" s="206" t="s">
        <v>64</v>
      </c>
      <c r="D168" s="101"/>
      <c r="E168" s="242" t="s">
        <v>615</v>
      </c>
      <c r="F168" s="242" t="s">
        <v>615</v>
      </c>
      <c r="G168" s="242">
        <v>0</v>
      </c>
      <c r="H168" s="116"/>
      <c r="I168" s="257" t="s">
        <v>632</v>
      </c>
      <c r="J168" s="256"/>
      <c r="K168" s="255">
        <f>SUM(K165:K167)</f>
        <v>734394000</v>
      </c>
    </row>
    <row r="169" spans="1:11" s="23" customFormat="1">
      <c r="A169" s="117">
        <v>10</v>
      </c>
      <c r="B169" s="118" t="s">
        <v>240</v>
      </c>
      <c r="C169" s="118" t="s">
        <v>64</v>
      </c>
      <c r="D169" s="119"/>
      <c r="E169" s="201">
        <f>E145+E153+E157+E161</f>
        <v>0</v>
      </c>
      <c r="F169" s="201">
        <f>F141+F145+F149+F153+F157+F161</f>
        <v>29340000</v>
      </c>
      <c r="G169" s="201">
        <f>G141+G145+G149+G153+G157+G161</f>
        <v>14040000</v>
      </c>
    </row>
    <row r="170" spans="1:11" s="19" customFormat="1">
      <c r="A170" s="122"/>
      <c r="B170" s="122"/>
      <c r="C170" s="122"/>
      <c r="D170" s="122"/>
      <c r="E170" s="23"/>
      <c r="F170" s="23"/>
      <c r="G170" s="23"/>
    </row>
    <row r="171" spans="1:11" s="19" customFormat="1">
      <c r="A171" s="122" t="s">
        <v>275</v>
      </c>
      <c r="B171" s="336" t="s">
        <v>243</v>
      </c>
      <c r="C171" s="336"/>
      <c r="D171" s="336"/>
      <c r="E171" s="336"/>
      <c r="F171" s="336"/>
      <c r="G171" s="336"/>
    </row>
    <row r="172" spans="1:11" s="40" customFormat="1" ht="35.25" customHeight="1">
      <c r="A172" s="337" t="s">
        <v>244</v>
      </c>
      <c r="B172" s="337"/>
      <c r="C172" s="337"/>
      <c r="D172" s="337"/>
      <c r="E172" s="337"/>
      <c r="F172" s="337"/>
      <c r="G172" s="337"/>
      <c r="I172" s="85"/>
    </row>
    <row r="173" spans="1:11" s="40" customFormat="1" ht="21" customHeight="1">
      <c r="A173" s="123" t="s">
        <v>245</v>
      </c>
      <c r="C173" s="40" t="s">
        <v>64</v>
      </c>
      <c r="E173" s="124" t="e">
        <f>ROUND(#REF!,-3)</f>
        <v>#REF!</v>
      </c>
      <c r="F173" s="48" t="s">
        <v>246</v>
      </c>
      <c r="I173" s="85"/>
    </row>
    <row r="174" spans="1:11" s="19" customFormat="1" ht="5.25" customHeight="1">
      <c r="A174" s="122"/>
      <c r="B174" s="122"/>
      <c r="C174" s="122"/>
      <c r="D174" s="122"/>
      <c r="E174" s="23"/>
      <c r="F174" s="23"/>
      <c r="G174" s="23"/>
    </row>
    <row r="175" spans="1:11" s="40" customFormat="1" ht="24.75" customHeight="1">
      <c r="A175" s="338" t="s">
        <v>247</v>
      </c>
      <c r="B175" s="339"/>
      <c r="C175" s="339"/>
      <c r="D175" s="340"/>
      <c r="E175" s="51" t="s">
        <v>174</v>
      </c>
      <c r="F175" s="51" t="s">
        <v>175</v>
      </c>
      <c r="G175" s="51" t="s">
        <v>176</v>
      </c>
      <c r="I175" s="85"/>
    </row>
    <row r="176" spans="1:11" s="40" customFormat="1" ht="24.75" customHeight="1">
      <c r="A176" s="341"/>
      <c r="B176" s="342"/>
      <c r="C176" s="342"/>
      <c r="D176" s="343"/>
      <c r="E176" s="125">
        <f>E165</f>
        <v>-1.3741942336130197E-2</v>
      </c>
      <c r="F176" s="125">
        <f>F165</f>
        <v>3.8733976584776023E-2</v>
      </c>
      <c r="G176" s="125">
        <f>G165</f>
        <v>-2.4992034248645822E-2</v>
      </c>
      <c r="I176" s="85"/>
    </row>
    <row r="177" spans="1:9" s="40" customFormat="1" ht="24.75" customHeight="1">
      <c r="A177" s="344"/>
      <c r="B177" s="345"/>
      <c r="C177" s="345"/>
      <c r="D177" s="346"/>
      <c r="E177" s="125" t="s">
        <v>248</v>
      </c>
      <c r="F177" s="125" t="s">
        <v>248</v>
      </c>
      <c r="G177" s="125" t="s">
        <v>248</v>
      </c>
      <c r="I177" s="85"/>
    </row>
    <row r="178" spans="1:9" s="40" customFormat="1" ht="5.25" customHeight="1">
      <c r="A178" s="123"/>
      <c r="G178" s="126"/>
      <c r="I178" s="85"/>
    </row>
    <row r="179" spans="1:9" s="40" customFormat="1" ht="21" customHeight="1">
      <c r="A179" s="347" t="s">
        <v>249</v>
      </c>
      <c r="B179" s="347"/>
      <c r="C179" s="347"/>
      <c r="D179" s="347"/>
      <c r="E179" s="347"/>
      <c r="F179" s="347"/>
      <c r="G179" s="347"/>
      <c r="I179" s="85"/>
    </row>
    <row r="180" spans="1:9" s="40" customFormat="1" ht="6" customHeight="1">
      <c r="A180" s="127"/>
      <c r="B180" s="127"/>
      <c r="C180" s="123"/>
      <c r="D180" s="127"/>
      <c r="E180" s="127"/>
      <c r="F180" s="127"/>
      <c r="G180" s="127"/>
      <c r="I180" s="85"/>
    </row>
    <row r="181" spans="1:9" s="48" customFormat="1" ht="21" hidden="1" customHeight="1">
      <c r="A181" s="313" t="s">
        <v>250</v>
      </c>
      <c r="B181" s="313"/>
      <c r="C181" s="313"/>
      <c r="D181" s="313"/>
      <c r="E181" s="313"/>
      <c r="F181" s="313"/>
      <c r="G181" s="313"/>
      <c r="I181" s="124"/>
    </row>
    <row r="182" spans="1:9" s="48" customFormat="1" ht="21" hidden="1" customHeight="1">
      <c r="A182" s="313" t="s">
        <v>251</v>
      </c>
      <c r="B182" s="313"/>
      <c r="C182" s="313"/>
      <c r="D182" s="313"/>
      <c r="E182" s="313"/>
      <c r="F182" s="313"/>
      <c r="G182" s="313"/>
      <c r="I182" s="124"/>
    </row>
    <row r="183" spans="1:9" s="48" customFormat="1" ht="41.25" hidden="1" customHeight="1">
      <c r="A183" s="314" t="s">
        <v>252</v>
      </c>
      <c r="B183" s="315"/>
      <c r="C183" s="315"/>
      <c r="D183" s="315"/>
      <c r="E183" s="315"/>
      <c r="F183" s="315"/>
      <c r="G183" s="315"/>
      <c r="I183" s="124"/>
    </row>
    <row r="184" spans="1:9" s="48" customFormat="1" ht="28.5" hidden="1" customHeight="1">
      <c r="A184" s="35"/>
      <c r="B184" s="26" t="s">
        <v>253</v>
      </c>
      <c r="C184" s="68"/>
      <c r="D184" s="26"/>
      <c r="E184" s="128" t="s">
        <v>254</v>
      </c>
      <c r="F184" s="316"/>
      <c r="G184" s="316"/>
      <c r="I184" s="124"/>
    </row>
    <row r="185" spans="1:9" s="48" customFormat="1" ht="21.6" hidden="1" customHeight="1">
      <c r="A185" s="35"/>
      <c r="B185" s="317" t="s">
        <v>255</v>
      </c>
      <c r="C185" s="318"/>
      <c r="D185" s="318"/>
      <c r="E185" s="290" t="s">
        <v>256</v>
      </c>
      <c r="F185" s="290"/>
      <c r="G185" s="290"/>
      <c r="I185" s="124"/>
    </row>
    <row r="186" spans="1:9" s="48" customFormat="1" ht="21.6" hidden="1" customHeight="1">
      <c r="A186" s="35"/>
      <c r="B186" s="317"/>
      <c r="C186" s="319"/>
      <c r="D186" s="319"/>
      <c r="E186" s="290" t="s">
        <v>257</v>
      </c>
      <c r="F186" s="290"/>
      <c r="G186" s="290"/>
      <c r="I186" s="124"/>
    </row>
    <row r="187" spans="1:9" s="48" customFormat="1" ht="21.6" hidden="1" customHeight="1">
      <c r="A187" s="35"/>
      <c r="B187" s="26"/>
      <c r="C187" s="68"/>
      <c r="D187" s="26"/>
      <c r="E187" s="290" t="s">
        <v>258</v>
      </c>
      <c r="F187" s="290"/>
      <c r="G187" s="290"/>
      <c r="I187" s="124"/>
    </row>
    <row r="188" spans="1:9" s="48" customFormat="1" ht="21.6" hidden="1" customHeight="1">
      <c r="A188" s="35"/>
      <c r="B188" s="26"/>
      <c r="C188" s="68"/>
      <c r="D188" s="26"/>
      <c r="E188" s="290" t="s">
        <v>259</v>
      </c>
      <c r="F188" s="290"/>
      <c r="G188" s="290"/>
      <c r="I188" s="124"/>
    </row>
    <row r="189" spans="1:9" s="48" customFormat="1" ht="21.6" hidden="1" customHeight="1">
      <c r="A189" s="35"/>
      <c r="B189" s="26" t="s">
        <v>260</v>
      </c>
      <c r="C189" s="68"/>
      <c r="D189" s="26"/>
      <c r="E189" s="26"/>
      <c r="F189" s="26"/>
      <c r="G189" s="26"/>
      <c r="I189" s="124"/>
    </row>
    <row r="190" spans="1:9" s="49" customFormat="1" ht="10.5" hidden="1" customHeight="1">
      <c r="B190" s="18"/>
      <c r="C190" s="18"/>
      <c r="D190" s="18"/>
      <c r="E190" s="18"/>
      <c r="F190" s="18"/>
      <c r="G190" s="50"/>
    </row>
    <row r="191" spans="1:9" s="52" customFormat="1" ht="39.75" hidden="1" customHeight="1">
      <c r="A191" s="51" t="s">
        <v>1</v>
      </c>
      <c r="B191" s="320" t="s">
        <v>261</v>
      </c>
      <c r="C191" s="321"/>
      <c r="D191" s="51" t="s">
        <v>262</v>
      </c>
      <c r="E191" s="51" t="s">
        <v>263</v>
      </c>
      <c r="F191" s="51" t="s">
        <v>264</v>
      </c>
      <c r="G191" s="51" t="s">
        <v>40</v>
      </c>
      <c r="I191" s="49"/>
    </row>
    <row r="192" spans="1:9" ht="21.95" hidden="1" customHeight="1">
      <c r="A192" s="54">
        <v>1</v>
      </c>
      <c r="B192" s="295" t="s">
        <v>20</v>
      </c>
      <c r="C192" s="297"/>
      <c r="D192" s="129">
        <v>0.75</v>
      </c>
      <c r="E192" s="129">
        <v>0.55000000000000004</v>
      </c>
      <c r="F192" s="130">
        <f>D192*E192</f>
        <v>0.41250000000000003</v>
      </c>
      <c r="G192" s="57"/>
    </row>
    <row r="193" spans="1:9" ht="21.95" hidden="1" customHeight="1">
      <c r="A193" s="54">
        <v>2</v>
      </c>
      <c r="B193" s="295" t="s">
        <v>265</v>
      </c>
      <c r="C193" s="297"/>
      <c r="D193" s="129">
        <v>0.8</v>
      </c>
      <c r="E193" s="129">
        <v>0.15</v>
      </c>
      <c r="F193" s="130">
        <f>D193*E193</f>
        <v>0.12</v>
      </c>
      <c r="G193" s="56"/>
    </row>
    <row r="194" spans="1:9" ht="21.95" hidden="1" customHeight="1">
      <c r="A194" s="54">
        <v>3</v>
      </c>
      <c r="B194" s="295" t="s">
        <v>266</v>
      </c>
      <c r="C194" s="297"/>
      <c r="D194" s="129">
        <v>0.75</v>
      </c>
      <c r="E194" s="129">
        <v>0.2</v>
      </c>
      <c r="F194" s="130">
        <f>D194*E194</f>
        <v>0.15000000000000002</v>
      </c>
      <c r="G194" s="101"/>
    </row>
    <row r="195" spans="1:9" ht="21.95" hidden="1" customHeight="1">
      <c r="A195" s="54">
        <v>4</v>
      </c>
      <c r="B195" s="322" t="s">
        <v>267</v>
      </c>
      <c r="C195" s="323"/>
      <c r="D195" s="129">
        <v>0.7</v>
      </c>
      <c r="E195" s="129">
        <v>0.1</v>
      </c>
      <c r="F195" s="130">
        <f>D195*E195</f>
        <v>6.9999999999999993E-2</v>
      </c>
      <c r="G195" s="101"/>
    </row>
    <row r="196" spans="1:9" s="63" customFormat="1" ht="21.95" hidden="1" customHeight="1">
      <c r="A196" s="54"/>
      <c r="B196" s="324" t="s">
        <v>268</v>
      </c>
      <c r="C196" s="325"/>
      <c r="D196" s="326">
        <f>SUM(F192:F195)</f>
        <v>0.75249999999999995</v>
      </c>
      <c r="E196" s="327"/>
      <c r="F196" s="328"/>
      <c r="G196" s="62"/>
      <c r="I196" s="19"/>
    </row>
    <row r="197" spans="1:9" s="63" customFormat="1" ht="21.95" hidden="1" customHeight="1">
      <c r="A197" s="54"/>
      <c r="B197" s="324" t="s">
        <v>269</v>
      </c>
      <c r="C197" s="325"/>
      <c r="D197" s="326">
        <f>1-D196</f>
        <v>0.24750000000000005</v>
      </c>
      <c r="E197" s="327"/>
      <c r="F197" s="328"/>
      <c r="G197" s="62"/>
      <c r="I197" s="19"/>
    </row>
    <row r="198" spans="1:9" s="63" customFormat="1" ht="8.25" hidden="1" customHeight="1">
      <c r="A198" s="49"/>
      <c r="B198" s="131"/>
      <c r="C198" s="208"/>
      <c r="D198" s="132"/>
      <c r="E198" s="132"/>
      <c r="F198" s="132"/>
      <c r="G198" s="133"/>
      <c r="I198" s="19"/>
    </row>
    <row r="199" spans="1:9" ht="22.5" customHeight="1">
      <c r="A199" s="303" t="s">
        <v>276</v>
      </c>
      <c r="B199" s="303"/>
      <c r="C199" s="303"/>
      <c r="D199" s="303"/>
      <c r="E199" s="303"/>
      <c r="F199" s="303"/>
      <c r="G199" s="303"/>
    </row>
    <row r="200" spans="1:9" ht="7.5" hidden="1" customHeight="1">
      <c r="D200" s="52"/>
    </row>
    <row r="201" spans="1:9" ht="23.25" hidden="1" customHeight="1">
      <c r="D201" s="52"/>
      <c r="G201" s="134" t="s">
        <v>270</v>
      </c>
    </row>
    <row r="202" spans="1:9" ht="7.5" customHeight="1">
      <c r="D202" s="52"/>
    </row>
    <row r="203" spans="1:9" s="136" customFormat="1" ht="25.35" customHeight="1">
      <c r="A203" s="307" t="s">
        <v>271</v>
      </c>
      <c r="B203" s="308"/>
      <c r="C203" s="308"/>
      <c r="D203" s="309"/>
      <c r="E203" s="135" t="s">
        <v>6</v>
      </c>
      <c r="F203" s="135" t="s">
        <v>287</v>
      </c>
      <c r="G203" s="135" t="s">
        <v>8</v>
      </c>
      <c r="I203" s="137"/>
    </row>
    <row r="204" spans="1:9" s="141" customFormat="1" ht="27" customHeight="1">
      <c r="A204" s="349" t="e">
        <f>#REF!</f>
        <v>#REF!</v>
      </c>
      <c r="B204" s="311"/>
      <c r="C204" s="311"/>
      <c r="D204" s="312"/>
      <c r="E204" s="138">
        <v>1</v>
      </c>
      <c r="F204" s="139" t="e">
        <f>E173</f>
        <v>#REF!</v>
      </c>
      <c r="G204" s="140" t="e">
        <f>ROUND(E204*F204,-6)</f>
        <v>#REF!</v>
      </c>
      <c r="I204" s="142"/>
    </row>
    <row r="205" spans="1:9" s="141" customFormat="1">
      <c r="A205" s="136"/>
      <c r="B205" s="136"/>
      <c r="C205" s="147"/>
      <c r="D205" s="143"/>
      <c r="E205" s="144"/>
      <c r="F205" s="145"/>
      <c r="G205" s="146"/>
      <c r="I205" s="142"/>
    </row>
    <row r="206" spans="1:9" s="141" customFormat="1">
      <c r="A206" s="147"/>
      <c r="B206" s="147"/>
      <c r="C206" s="147"/>
      <c r="D206" s="147"/>
      <c r="E206" s="147"/>
      <c r="F206" s="147"/>
      <c r="G206" s="148"/>
      <c r="I206" s="142"/>
    </row>
    <row r="207" spans="1:9" ht="18" customHeight="1"/>
    <row r="208" spans="1:9" ht="18" customHeight="1">
      <c r="E208" s="149"/>
      <c r="F208" s="150"/>
      <c r="G208" s="151"/>
    </row>
    <row r="209" spans="1:9" ht="18" customHeight="1">
      <c r="F209" s="150"/>
    </row>
    <row r="210" spans="1:9" ht="18" customHeight="1">
      <c r="G210" s="126"/>
    </row>
    <row r="211" spans="1:9" ht="18" customHeight="1"/>
    <row r="212" spans="1:9" ht="18" customHeight="1"/>
    <row r="213" spans="1:9" s="22" customFormat="1" hidden="1">
      <c r="A213" s="22" t="s">
        <v>81</v>
      </c>
      <c r="B213" s="22" t="e">
        <f>'Bảng tổng hợp kết quả'!#REF!</f>
        <v>#REF!</v>
      </c>
      <c r="F213" s="156"/>
      <c r="I213" s="23"/>
    </row>
    <row r="214" spans="1:9" ht="19.7" hidden="1" customHeight="1">
      <c r="A214" s="303" t="s">
        <v>272</v>
      </c>
      <c r="B214" s="303"/>
      <c r="C214" s="303"/>
      <c r="D214" s="303"/>
      <c r="E214" s="303"/>
      <c r="F214" s="303"/>
      <c r="G214" s="303"/>
    </row>
    <row r="215" spans="1:9" hidden="1">
      <c r="A215" s="24" t="s">
        <v>61</v>
      </c>
      <c r="B215" s="25" t="s">
        <v>62</v>
      </c>
      <c r="C215" s="22"/>
      <c r="D215" s="303"/>
      <c r="E215" s="303"/>
      <c r="F215" s="303"/>
      <c r="G215" s="303"/>
    </row>
    <row r="216" spans="1:9" hidden="1">
      <c r="A216" s="27" t="s">
        <v>55</v>
      </c>
      <c r="B216" s="28" t="s">
        <v>63</v>
      </c>
      <c r="C216" s="28" t="s">
        <v>64</v>
      </c>
      <c r="D216" s="305" t="e">
        <f>B213</f>
        <v>#REF!</v>
      </c>
      <c r="E216" s="305"/>
      <c r="F216" s="305"/>
      <c r="G216" s="305"/>
    </row>
    <row r="217" spans="1:9" hidden="1">
      <c r="A217" s="27" t="s">
        <v>55</v>
      </c>
      <c r="B217" s="29" t="s">
        <v>65</v>
      </c>
      <c r="C217" s="28" t="s">
        <v>64</v>
      </c>
      <c r="D217" s="305" t="s">
        <v>289</v>
      </c>
      <c r="E217" s="305"/>
      <c r="F217" s="305"/>
      <c r="G217" s="305"/>
    </row>
    <row r="218" spans="1:9" hidden="1">
      <c r="A218" s="27" t="s">
        <v>55</v>
      </c>
      <c r="B218" s="29" t="s">
        <v>4</v>
      </c>
      <c r="C218" s="28" t="s">
        <v>64</v>
      </c>
      <c r="D218" s="306" t="s">
        <v>33</v>
      </c>
      <c r="E218" s="306"/>
      <c r="F218" s="306"/>
      <c r="G218" s="306"/>
    </row>
    <row r="219" spans="1:9" hidden="1">
      <c r="A219" s="27" t="s">
        <v>55</v>
      </c>
      <c r="B219" s="29" t="s">
        <v>3</v>
      </c>
      <c r="C219" s="28"/>
      <c r="D219" s="29">
        <v>2014</v>
      </c>
      <c r="E219" s="29"/>
      <c r="F219" s="29"/>
      <c r="G219" s="29"/>
    </row>
    <row r="220" spans="1:9" hidden="1">
      <c r="A220" s="27" t="s">
        <v>55</v>
      </c>
      <c r="B220" s="30" t="s">
        <v>66</v>
      </c>
      <c r="C220" s="30" t="s">
        <v>64</v>
      </c>
      <c r="D220" s="301" t="s">
        <v>290</v>
      </c>
      <c r="E220" s="301"/>
      <c r="F220" s="301"/>
      <c r="G220" s="301"/>
    </row>
    <row r="221" spans="1:9" hidden="1">
      <c r="A221" s="27" t="s">
        <v>55</v>
      </c>
      <c r="B221" s="30" t="s">
        <v>67</v>
      </c>
      <c r="C221" s="30" t="s">
        <v>64</v>
      </c>
      <c r="D221" s="301" t="s">
        <v>291</v>
      </c>
      <c r="E221" s="301"/>
      <c r="F221" s="301"/>
      <c r="G221" s="301"/>
    </row>
    <row r="222" spans="1:9" hidden="1">
      <c r="A222" s="27" t="s">
        <v>55</v>
      </c>
      <c r="B222" s="30" t="s">
        <v>68</v>
      </c>
      <c r="C222" s="30" t="s">
        <v>64</v>
      </c>
      <c r="D222" s="301" t="s">
        <v>292</v>
      </c>
      <c r="E222" s="301"/>
      <c r="F222" s="301"/>
      <c r="G222" s="301"/>
    </row>
    <row r="223" spans="1:9" hidden="1">
      <c r="A223" s="27" t="s">
        <v>55</v>
      </c>
      <c r="B223" s="30" t="s">
        <v>69</v>
      </c>
      <c r="C223" s="30" t="s">
        <v>64</v>
      </c>
      <c r="D223" s="301" t="s">
        <v>293</v>
      </c>
      <c r="E223" s="301"/>
      <c r="F223" s="301"/>
      <c r="G223" s="301"/>
    </row>
    <row r="224" spans="1:9" hidden="1">
      <c r="A224" s="27" t="s">
        <v>55</v>
      </c>
      <c r="B224" s="30" t="s">
        <v>70</v>
      </c>
      <c r="C224" s="30" t="s">
        <v>64</v>
      </c>
      <c r="D224" s="301" t="s">
        <v>299</v>
      </c>
      <c r="E224" s="301"/>
      <c r="F224" s="301"/>
      <c r="G224" s="301"/>
    </row>
    <row r="225" spans="1:7" hidden="1">
      <c r="A225" s="27" t="s">
        <v>55</v>
      </c>
      <c r="B225" s="30" t="s">
        <v>71</v>
      </c>
      <c r="C225" s="30" t="s">
        <v>64</v>
      </c>
      <c r="D225" s="301" t="s">
        <v>294</v>
      </c>
      <c r="E225" s="301"/>
      <c r="F225" s="301"/>
      <c r="G225" s="301"/>
    </row>
    <row r="226" spans="1:7" hidden="1">
      <c r="A226" s="27" t="s">
        <v>55</v>
      </c>
      <c r="B226" s="30" t="s">
        <v>72</v>
      </c>
      <c r="C226" s="30" t="s">
        <v>64</v>
      </c>
      <c r="D226" s="301" t="s">
        <v>295</v>
      </c>
      <c r="E226" s="301"/>
      <c r="F226" s="301"/>
      <c r="G226" s="301"/>
    </row>
    <row r="227" spans="1:7" hidden="1">
      <c r="A227" s="27" t="s">
        <v>55</v>
      </c>
      <c r="B227" s="30" t="s">
        <v>73</v>
      </c>
      <c r="C227" s="30" t="s">
        <v>64</v>
      </c>
      <c r="D227" s="301" t="s">
        <v>296</v>
      </c>
      <c r="E227" s="301"/>
      <c r="F227" s="301"/>
      <c r="G227" s="301"/>
    </row>
    <row r="228" spans="1:7" hidden="1">
      <c r="A228" s="27" t="s">
        <v>55</v>
      </c>
      <c r="B228" s="30" t="s">
        <v>75</v>
      </c>
      <c r="C228" s="30" t="s">
        <v>64</v>
      </c>
      <c r="D228" s="301" t="s">
        <v>297</v>
      </c>
      <c r="E228" s="301"/>
      <c r="F228" s="301"/>
      <c r="G228" s="301"/>
    </row>
    <row r="229" spans="1:7" hidden="1">
      <c r="A229" s="27" t="s">
        <v>55</v>
      </c>
      <c r="B229" s="30" t="s">
        <v>76</v>
      </c>
      <c r="C229" s="30" t="s">
        <v>64</v>
      </c>
      <c r="D229" s="301" t="s">
        <v>77</v>
      </c>
      <c r="E229" s="301"/>
      <c r="F229" s="301"/>
      <c r="G229" s="301"/>
    </row>
    <row r="230" spans="1:7" hidden="1">
      <c r="A230" s="27" t="s">
        <v>55</v>
      </c>
      <c r="B230" s="30" t="s">
        <v>78</v>
      </c>
      <c r="C230" s="30" t="s">
        <v>64</v>
      </c>
      <c r="D230" s="301" t="s">
        <v>300</v>
      </c>
      <c r="E230" s="301"/>
      <c r="F230" s="301"/>
      <c r="G230" s="301"/>
    </row>
    <row r="231" spans="1:7" hidden="1">
      <c r="A231" s="27" t="s">
        <v>55</v>
      </c>
      <c r="B231" s="30" t="s">
        <v>79</v>
      </c>
      <c r="C231" s="30" t="s">
        <v>64</v>
      </c>
      <c r="D231" s="301" t="s">
        <v>301</v>
      </c>
      <c r="E231" s="301"/>
      <c r="F231" s="301"/>
      <c r="G231" s="301"/>
    </row>
    <row r="232" spans="1:7" hidden="1">
      <c r="A232" s="27" t="s">
        <v>55</v>
      </c>
      <c r="B232" s="30" t="s">
        <v>80</v>
      </c>
      <c r="C232" s="30" t="s">
        <v>64</v>
      </c>
      <c r="D232" s="301" t="s">
        <v>298</v>
      </c>
      <c r="E232" s="301"/>
      <c r="F232" s="301"/>
      <c r="G232" s="301"/>
    </row>
    <row r="233" spans="1:7" ht="36" hidden="1" customHeight="1">
      <c r="A233" s="27" t="s">
        <v>81</v>
      </c>
      <c r="B233" s="28" t="s">
        <v>82</v>
      </c>
      <c r="C233" s="30" t="s">
        <v>64</v>
      </c>
      <c r="D233" s="348" t="s">
        <v>302</v>
      </c>
      <c r="E233" s="348"/>
      <c r="F233" s="348"/>
      <c r="G233" s="348"/>
    </row>
    <row r="234" spans="1:7" ht="21.75" hidden="1" customHeight="1">
      <c r="A234" s="27" t="s">
        <v>55</v>
      </c>
      <c r="B234" s="28" t="s">
        <v>83</v>
      </c>
      <c r="C234" s="30" t="s">
        <v>64</v>
      </c>
      <c r="D234" s="31" t="s">
        <v>84</v>
      </c>
      <c r="E234" s="32" t="s">
        <v>85</v>
      </c>
      <c r="F234" s="29" t="s">
        <v>86</v>
      </c>
      <c r="G234" s="28" t="s">
        <v>87</v>
      </c>
    </row>
    <row r="235" spans="1:7" ht="21.75" hidden="1" customHeight="1">
      <c r="A235" s="27" t="s">
        <v>55</v>
      </c>
      <c r="B235" s="5" t="s">
        <v>88</v>
      </c>
      <c r="C235" s="30" t="s">
        <v>64</v>
      </c>
      <c r="D235" s="31" t="s">
        <v>89</v>
      </c>
      <c r="E235" s="32" t="s">
        <v>90</v>
      </c>
      <c r="F235" s="29" t="s">
        <v>91</v>
      </c>
      <c r="G235" s="28" t="s">
        <v>92</v>
      </c>
    </row>
    <row r="236" spans="1:7" ht="21.75" hidden="1" customHeight="1">
      <c r="A236" s="27" t="s">
        <v>55</v>
      </c>
      <c r="B236" s="5" t="s">
        <v>93</v>
      </c>
      <c r="C236" s="30" t="s">
        <v>64</v>
      </c>
      <c r="D236" s="31" t="s">
        <v>94</v>
      </c>
      <c r="E236" s="32" t="s">
        <v>90</v>
      </c>
      <c r="F236" s="29" t="s">
        <v>95</v>
      </c>
      <c r="G236" s="28" t="s">
        <v>92</v>
      </c>
    </row>
    <row r="237" spans="1:7" ht="21.75" hidden="1" customHeight="1">
      <c r="A237" s="27" t="s">
        <v>55</v>
      </c>
      <c r="B237" s="5" t="s">
        <v>96</v>
      </c>
      <c r="C237" s="30" t="s">
        <v>64</v>
      </c>
      <c r="D237" s="31" t="s">
        <v>89</v>
      </c>
      <c r="E237" s="32" t="s">
        <v>90</v>
      </c>
      <c r="F237" s="29" t="s">
        <v>97</v>
      </c>
      <c r="G237" s="28" t="s">
        <v>92</v>
      </c>
    </row>
    <row r="238" spans="1:7" ht="21.75" hidden="1" customHeight="1">
      <c r="A238" s="27" t="s">
        <v>55</v>
      </c>
      <c r="B238" s="5" t="s">
        <v>98</v>
      </c>
      <c r="C238" s="30" t="s">
        <v>64</v>
      </c>
      <c r="D238" s="31" t="s">
        <v>99</v>
      </c>
      <c r="E238" s="32" t="s">
        <v>90</v>
      </c>
      <c r="F238" s="29" t="s">
        <v>100</v>
      </c>
      <c r="G238" s="28" t="s">
        <v>92</v>
      </c>
    </row>
    <row r="239" spans="1:7" ht="21.75" hidden="1" customHeight="1">
      <c r="A239" s="27" t="s">
        <v>55</v>
      </c>
      <c r="B239" s="5" t="s">
        <v>101</v>
      </c>
      <c r="C239" s="30" t="s">
        <v>64</v>
      </c>
      <c r="D239" s="31" t="s">
        <v>99</v>
      </c>
      <c r="E239" s="32" t="s">
        <v>90</v>
      </c>
      <c r="F239" s="29" t="s">
        <v>102</v>
      </c>
      <c r="G239" s="28" t="s">
        <v>103</v>
      </c>
    </row>
    <row r="240" spans="1:7" ht="21.75" hidden="1" customHeight="1">
      <c r="A240" s="27" t="s">
        <v>55</v>
      </c>
      <c r="B240" s="5" t="s">
        <v>104</v>
      </c>
      <c r="C240" s="30" t="s">
        <v>64</v>
      </c>
      <c r="D240" s="31" t="s">
        <v>94</v>
      </c>
      <c r="E240" s="32" t="s">
        <v>90</v>
      </c>
      <c r="F240" s="29" t="s">
        <v>105</v>
      </c>
      <c r="G240" s="28" t="s">
        <v>106</v>
      </c>
    </row>
    <row r="241" spans="1:7" ht="21.75" hidden="1" customHeight="1">
      <c r="A241" s="27" t="s">
        <v>55</v>
      </c>
      <c r="B241" s="5" t="s">
        <v>107</v>
      </c>
      <c r="C241" s="30" t="s">
        <v>64</v>
      </c>
      <c r="D241" s="31" t="s">
        <v>108</v>
      </c>
      <c r="E241" s="32" t="s">
        <v>90</v>
      </c>
      <c r="F241" s="29" t="s">
        <v>109</v>
      </c>
      <c r="G241" s="28" t="s">
        <v>110</v>
      </c>
    </row>
    <row r="242" spans="1:7" ht="21.75" hidden="1" customHeight="1">
      <c r="A242" s="27" t="s">
        <v>55</v>
      </c>
      <c r="B242" s="28" t="s">
        <v>111</v>
      </c>
      <c r="C242" s="30" t="s">
        <v>64</v>
      </c>
      <c r="D242" s="5" t="s">
        <v>112</v>
      </c>
      <c r="E242" s="32" t="s">
        <v>90</v>
      </c>
      <c r="F242" s="29" t="s">
        <v>113</v>
      </c>
      <c r="G242" s="28" t="s">
        <v>110</v>
      </c>
    </row>
    <row r="243" spans="1:7" ht="21.75" hidden="1" customHeight="1">
      <c r="A243" s="27" t="s">
        <v>55</v>
      </c>
      <c r="B243" s="28" t="s">
        <v>114</v>
      </c>
      <c r="C243" s="30" t="s">
        <v>64</v>
      </c>
      <c r="D243" s="31" t="s">
        <v>115</v>
      </c>
      <c r="E243" s="32" t="s">
        <v>90</v>
      </c>
      <c r="F243" s="29" t="s">
        <v>116</v>
      </c>
      <c r="G243" s="28" t="s">
        <v>110</v>
      </c>
    </row>
    <row r="244" spans="1:7" ht="21.75" hidden="1" customHeight="1">
      <c r="A244" s="27" t="s">
        <v>55</v>
      </c>
      <c r="B244" s="28" t="s">
        <v>117</v>
      </c>
      <c r="C244" s="30" t="s">
        <v>64</v>
      </c>
      <c r="D244" s="31" t="s">
        <v>94</v>
      </c>
      <c r="E244" s="32" t="s">
        <v>90</v>
      </c>
      <c r="F244" s="29" t="s">
        <v>118</v>
      </c>
      <c r="G244" s="28" t="s">
        <v>110</v>
      </c>
    </row>
    <row r="245" spans="1:7" ht="21.75" hidden="1" customHeight="1">
      <c r="A245" s="27" t="s">
        <v>55</v>
      </c>
      <c r="B245" s="28" t="s">
        <v>119</v>
      </c>
      <c r="C245" s="30" t="s">
        <v>64</v>
      </c>
      <c r="D245" s="31" t="s">
        <v>120</v>
      </c>
      <c r="E245" s="32" t="s">
        <v>90</v>
      </c>
      <c r="F245" s="29" t="s">
        <v>121</v>
      </c>
      <c r="G245" s="28" t="s">
        <v>110</v>
      </c>
    </row>
    <row r="246" spans="1:7" ht="21.75" hidden="1" customHeight="1">
      <c r="A246" s="27" t="s">
        <v>55</v>
      </c>
      <c r="B246" s="28" t="s">
        <v>122</v>
      </c>
      <c r="C246" s="30" t="s">
        <v>64</v>
      </c>
      <c r="D246" s="31" t="s">
        <v>108</v>
      </c>
      <c r="E246" s="32" t="s">
        <v>90</v>
      </c>
      <c r="F246" s="29" t="s">
        <v>123</v>
      </c>
      <c r="G246" s="28" t="s">
        <v>110</v>
      </c>
    </row>
    <row r="247" spans="1:7" ht="21.75" hidden="1" customHeight="1">
      <c r="A247" s="27" t="s">
        <v>55</v>
      </c>
      <c r="B247" s="28" t="s">
        <v>124</v>
      </c>
      <c r="C247" s="30" t="s">
        <v>64</v>
      </c>
      <c r="D247" s="31" t="s">
        <v>108</v>
      </c>
      <c r="E247" s="32" t="s">
        <v>90</v>
      </c>
      <c r="F247" s="29" t="s">
        <v>125</v>
      </c>
      <c r="G247" s="28" t="s">
        <v>126</v>
      </c>
    </row>
    <row r="248" spans="1:7" ht="21.75" hidden="1" customHeight="1">
      <c r="A248" s="27" t="s">
        <v>55</v>
      </c>
      <c r="B248" s="28" t="s">
        <v>127</v>
      </c>
      <c r="C248" s="30" t="s">
        <v>64</v>
      </c>
      <c r="D248" s="31" t="s">
        <v>108</v>
      </c>
      <c r="E248" s="32" t="s">
        <v>90</v>
      </c>
      <c r="F248" s="29" t="s">
        <v>128</v>
      </c>
      <c r="G248" s="28" t="s">
        <v>129</v>
      </c>
    </row>
    <row r="249" spans="1:7" ht="21.75" hidden="1" customHeight="1">
      <c r="A249" s="27" t="s">
        <v>55</v>
      </c>
      <c r="B249" s="28" t="s">
        <v>130</v>
      </c>
      <c r="C249" s="30" t="s">
        <v>64</v>
      </c>
      <c r="D249" s="31" t="s">
        <v>131</v>
      </c>
      <c r="E249" s="32" t="s">
        <v>90</v>
      </c>
      <c r="F249" s="29" t="s">
        <v>132</v>
      </c>
      <c r="G249" s="28" t="s">
        <v>129</v>
      </c>
    </row>
    <row r="250" spans="1:7" ht="21.75" hidden="1" customHeight="1">
      <c r="A250" s="27" t="s">
        <v>55</v>
      </c>
      <c r="B250" s="5" t="s">
        <v>133</v>
      </c>
      <c r="C250" s="30" t="s">
        <v>64</v>
      </c>
      <c r="D250" s="31" t="s">
        <v>134</v>
      </c>
      <c r="E250" s="32" t="s">
        <v>90</v>
      </c>
      <c r="F250" s="29" t="s">
        <v>135</v>
      </c>
      <c r="G250" s="28" t="s">
        <v>129</v>
      </c>
    </row>
    <row r="251" spans="1:7" ht="21.75" hidden="1" customHeight="1">
      <c r="A251" s="27" t="s">
        <v>55</v>
      </c>
      <c r="B251" s="28" t="s">
        <v>136</v>
      </c>
      <c r="C251" s="30" t="s">
        <v>64</v>
      </c>
      <c r="D251" s="31" t="s">
        <v>131</v>
      </c>
      <c r="E251" s="32" t="s">
        <v>90</v>
      </c>
      <c r="F251" s="29" t="s">
        <v>137</v>
      </c>
      <c r="G251" s="28" t="s">
        <v>129</v>
      </c>
    </row>
    <row r="252" spans="1:7" ht="21.75" hidden="1" customHeight="1">
      <c r="A252" s="27" t="s">
        <v>55</v>
      </c>
      <c r="B252" s="28" t="s">
        <v>138</v>
      </c>
      <c r="C252" s="30" t="s">
        <v>64</v>
      </c>
      <c r="D252" s="31" t="s">
        <v>131</v>
      </c>
      <c r="E252" s="32" t="s">
        <v>90</v>
      </c>
      <c r="F252" s="29" t="s">
        <v>139</v>
      </c>
      <c r="G252" s="28" t="s">
        <v>87</v>
      </c>
    </row>
    <row r="253" spans="1:7" ht="21.75" hidden="1" customHeight="1">
      <c r="A253" s="27" t="s">
        <v>55</v>
      </c>
      <c r="B253" s="28" t="s">
        <v>140</v>
      </c>
      <c r="C253" s="30" t="s">
        <v>64</v>
      </c>
      <c r="D253" s="31" t="s">
        <v>94</v>
      </c>
      <c r="E253" s="32" t="s">
        <v>90</v>
      </c>
      <c r="F253" s="29" t="s">
        <v>141</v>
      </c>
      <c r="G253" s="28" t="s">
        <v>87</v>
      </c>
    </row>
    <row r="254" spans="1:7" ht="21.75" hidden="1" customHeight="1">
      <c r="A254" s="27" t="s">
        <v>55</v>
      </c>
      <c r="B254" s="28" t="s">
        <v>142</v>
      </c>
      <c r="C254" s="30" t="s">
        <v>64</v>
      </c>
      <c r="D254" s="31" t="s">
        <v>94</v>
      </c>
      <c r="E254" s="32" t="s">
        <v>90</v>
      </c>
      <c r="F254" s="29" t="s">
        <v>143</v>
      </c>
      <c r="G254" s="28" t="s">
        <v>144</v>
      </c>
    </row>
    <row r="255" spans="1:7" ht="21.75" hidden="1" customHeight="1">
      <c r="A255" s="27" t="s">
        <v>55</v>
      </c>
      <c r="B255" s="28" t="s">
        <v>145</v>
      </c>
      <c r="C255" s="30" t="s">
        <v>64</v>
      </c>
      <c r="D255" s="31" t="s">
        <v>99</v>
      </c>
      <c r="E255" s="32" t="s">
        <v>90</v>
      </c>
      <c r="F255" s="29" t="s">
        <v>146</v>
      </c>
      <c r="G255" s="28" t="s">
        <v>147</v>
      </c>
    </row>
    <row r="256" spans="1:7" ht="21.75" hidden="1" customHeight="1">
      <c r="A256" s="27" t="s">
        <v>55</v>
      </c>
      <c r="B256" s="28" t="s">
        <v>148</v>
      </c>
      <c r="C256" s="30" t="s">
        <v>64</v>
      </c>
      <c r="D256" s="31" t="s">
        <v>99</v>
      </c>
      <c r="E256" s="32" t="s">
        <v>90</v>
      </c>
      <c r="F256" s="29" t="s">
        <v>149</v>
      </c>
      <c r="G256" s="28" t="s">
        <v>150</v>
      </c>
    </row>
    <row r="257" spans="1:9" ht="21.75" hidden="1" customHeight="1">
      <c r="A257" s="27" t="s">
        <v>55</v>
      </c>
      <c r="B257" s="5" t="s">
        <v>151</v>
      </c>
      <c r="C257" s="30" t="s">
        <v>64</v>
      </c>
      <c r="D257" s="31" t="s">
        <v>99</v>
      </c>
      <c r="E257" s="32" t="s">
        <v>90</v>
      </c>
      <c r="F257" s="5" t="s">
        <v>152</v>
      </c>
      <c r="G257" s="33" t="s">
        <v>147</v>
      </c>
    </row>
    <row r="258" spans="1:9" ht="21.75" hidden="1" customHeight="1">
      <c r="A258" s="27" t="s">
        <v>55</v>
      </c>
      <c r="B258" s="5" t="s">
        <v>153</v>
      </c>
      <c r="C258" s="30" t="s">
        <v>64</v>
      </c>
      <c r="D258" s="33" t="s">
        <v>94</v>
      </c>
      <c r="E258" s="32" t="s">
        <v>90</v>
      </c>
      <c r="F258" s="5" t="s">
        <v>154</v>
      </c>
      <c r="G258" s="33" t="s">
        <v>155</v>
      </c>
    </row>
    <row r="259" spans="1:9" ht="21.75" hidden="1" customHeight="1">
      <c r="A259" s="27" t="s">
        <v>55</v>
      </c>
      <c r="B259" s="5" t="s">
        <v>156</v>
      </c>
      <c r="C259" s="30" t="s">
        <v>64</v>
      </c>
      <c r="D259" s="33" t="s">
        <v>115</v>
      </c>
      <c r="E259" s="32" t="s">
        <v>90</v>
      </c>
      <c r="F259" s="5" t="s">
        <v>157</v>
      </c>
      <c r="G259" s="33" t="s">
        <v>155</v>
      </c>
    </row>
    <row r="260" spans="1:9" ht="21.75" hidden="1" customHeight="1">
      <c r="A260" s="27" t="s">
        <v>55</v>
      </c>
      <c r="B260" s="5" t="s">
        <v>158</v>
      </c>
      <c r="C260" s="30" t="s">
        <v>64</v>
      </c>
      <c r="D260" s="33" t="s">
        <v>99</v>
      </c>
      <c r="E260" s="32" t="s">
        <v>90</v>
      </c>
      <c r="F260" s="5" t="s">
        <v>159</v>
      </c>
      <c r="G260" s="33" t="s">
        <v>155</v>
      </c>
    </row>
    <row r="261" spans="1:9" ht="21.75" hidden="1" customHeight="1">
      <c r="A261" s="27" t="s">
        <v>55</v>
      </c>
      <c r="B261" s="5" t="s">
        <v>160</v>
      </c>
      <c r="C261" s="30" t="s">
        <v>64</v>
      </c>
      <c r="D261" s="33" t="s">
        <v>161</v>
      </c>
      <c r="E261" s="32"/>
      <c r="F261" s="29"/>
      <c r="G261" s="28"/>
    </row>
    <row r="262" spans="1:9" ht="21.75" hidden="1" customHeight="1">
      <c r="A262" s="27" t="s">
        <v>55</v>
      </c>
      <c r="C262" s="30" t="s">
        <v>64</v>
      </c>
      <c r="E262" s="32"/>
      <c r="F262" s="29"/>
      <c r="G262" s="28"/>
    </row>
    <row r="263" spans="1:9" ht="21.75" hidden="1" customHeight="1">
      <c r="A263" s="27" t="s">
        <v>55</v>
      </c>
      <c r="C263" s="30" t="s">
        <v>64</v>
      </c>
      <c r="E263" s="32"/>
      <c r="F263" s="29"/>
      <c r="G263" s="28"/>
    </row>
    <row r="264" spans="1:9" ht="21.75" hidden="1" customHeight="1">
      <c r="A264" s="27" t="s">
        <v>55</v>
      </c>
      <c r="C264" s="30" t="s">
        <v>64</v>
      </c>
      <c r="E264" s="32"/>
      <c r="F264" s="29"/>
      <c r="G264" s="28"/>
    </row>
    <row r="265" spans="1:9" ht="21.75" hidden="1" customHeight="1">
      <c r="A265" s="27" t="s">
        <v>55</v>
      </c>
      <c r="C265" s="30" t="s">
        <v>64</v>
      </c>
      <c r="E265" s="32"/>
      <c r="F265" s="29"/>
      <c r="G265" s="28"/>
    </row>
    <row r="266" spans="1:9" ht="21.75" hidden="1" customHeight="1">
      <c r="A266" s="27" t="s">
        <v>55</v>
      </c>
      <c r="B266" s="5" t="s">
        <v>116</v>
      </c>
      <c r="C266" s="30" t="s">
        <v>64</v>
      </c>
      <c r="D266" s="33" t="s">
        <v>161</v>
      </c>
      <c r="E266" s="34"/>
      <c r="F266" s="29" t="s">
        <v>162</v>
      </c>
      <c r="G266" s="28" t="s">
        <v>147</v>
      </c>
    </row>
    <row r="267" spans="1:9" ht="21.75" hidden="1" customHeight="1">
      <c r="A267" s="27" t="s">
        <v>55</v>
      </c>
      <c r="B267" s="28" t="s">
        <v>138</v>
      </c>
      <c r="C267" s="30" t="s">
        <v>64</v>
      </c>
      <c r="D267" s="31" t="s">
        <v>131</v>
      </c>
      <c r="E267" s="32"/>
      <c r="F267" s="29"/>
      <c r="G267" s="28"/>
    </row>
    <row r="268" spans="1:9" ht="8.25" hidden="1" customHeight="1">
      <c r="A268" s="19"/>
      <c r="B268" s="314"/>
      <c r="C268" s="314"/>
      <c r="D268" s="314"/>
      <c r="E268" s="314"/>
      <c r="F268" s="314"/>
      <c r="G268" s="314"/>
    </row>
    <row r="269" spans="1:9" ht="21" hidden="1" customHeight="1">
      <c r="A269" s="303" t="s">
        <v>273</v>
      </c>
      <c r="B269" s="303"/>
      <c r="C269" s="303"/>
      <c r="D269" s="303"/>
      <c r="E269" s="303"/>
      <c r="F269" s="303"/>
      <c r="G269" s="303"/>
    </row>
    <row r="270" spans="1:9" ht="21.75" hidden="1" customHeight="1">
      <c r="A270" s="303" t="s">
        <v>163</v>
      </c>
      <c r="B270" s="303"/>
      <c r="C270" s="303"/>
      <c r="D270" s="303"/>
      <c r="E270" s="303"/>
      <c r="F270" s="303"/>
      <c r="G270" s="303"/>
    </row>
    <row r="271" spans="1:9" ht="36" hidden="1" customHeight="1">
      <c r="A271" s="315" t="s">
        <v>164</v>
      </c>
      <c r="B271" s="315"/>
      <c r="C271" s="315"/>
      <c r="D271" s="315"/>
      <c r="E271" s="315"/>
      <c r="F271" s="315"/>
      <c r="G271" s="315"/>
      <c r="H271" s="36"/>
      <c r="I271" s="37"/>
    </row>
    <row r="272" spans="1:9" s="40" customFormat="1" ht="3" hidden="1" customHeight="1">
      <c r="A272" s="359"/>
      <c r="B272" s="359"/>
      <c r="C272" s="359"/>
      <c r="D272" s="359"/>
      <c r="E272" s="359"/>
      <c r="F272" s="359"/>
      <c r="G272" s="359"/>
      <c r="H272" s="38"/>
      <c r="I272" s="39"/>
    </row>
    <row r="273" spans="1:9" s="40" customFormat="1" ht="32.25" hidden="1" customHeight="1">
      <c r="A273" s="41" t="s">
        <v>55</v>
      </c>
      <c r="B273" s="360" t="s">
        <v>165</v>
      </c>
      <c r="C273" s="360"/>
      <c r="D273" s="360"/>
      <c r="E273" s="360"/>
      <c r="F273" s="360"/>
      <c r="G273" s="360"/>
      <c r="H273" s="42" t="s">
        <v>166</v>
      </c>
      <c r="I273" s="43"/>
    </row>
    <row r="274" spans="1:9" s="40" customFormat="1" ht="32.25" hidden="1" customHeight="1">
      <c r="A274" s="41" t="s">
        <v>55</v>
      </c>
      <c r="B274" s="360" t="s">
        <v>167</v>
      </c>
      <c r="C274" s="360"/>
      <c r="D274" s="360"/>
      <c r="E274" s="360"/>
      <c r="F274" s="360"/>
      <c r="G274" s="360"/>
      <c r="H274" s="42" t="s">
        <v>168</v>
      </c>
      <c r="I274" s="44"/>
    </row>
    <row r="275" spans="1:9" s="40" customFormat="1" ht="32.25" hidden="1" customHeight="1">
      <c r="A275" s="41" t="s">
        <v>55</v>
      </c>
      <c r="B275" s="360" t="s">
        <v>169</v>
      </c>
      <c r="C275" s="360"/>
      <c r="D275" s="360"/>
      <c r="E275" s="360"/>
      <c r="F275" s="360"/>
      <c r="G275" s="360"/>
      <c r="H275" s="361" t="s">
        <v>170</v>
      </c>
      <c r="I275" s="362"/>
    </row>
    <row r="276" spans="1:9" s="48" customFormat="1" hidden="1">
      <c r="A276" s="45" t="s">
        <v>81</v>
      </c>
      <c r="B276" s="350" t="s">
        <v>171</v>
      </c>
      <c r="C276" s="350"/>
      <c r="D276" s="350"/>
      <c r="E276" s="350"/>
      <c r="F276" s="350"/>
      <c r="G276" s="350"/>
      <c r="H276" s="46"/>
      <c r="I276" s="47"/>
    </row>
    <row r="277" spans="1:9" s="49" customFormat="1" ht="10.5" hidden="1" customHeight="1">
      <c r="B277" s="18"/>
      <c r="C277" s="18"/>
      <c r="D277" s="18"/>
      <c r="E277" s="18"/>
      <c r="F277" s="18"/>
      <c r="G277" s="50"/>
    </row>
    <row r="278" spans="1:9" s="52" customFormat="1" ht="24.75" hidden="1" customHeight="1">
      <c r="A278" s="51" t="s">
        <v>1</v>
      </c>
      <c r="B278" s="51" t="s">
        <v>172</v>
      </c>
      <c r="C278" s="65"/>
      <c r="D278" s="51" t="s">
        <v>173</v>
      </c>
      <c r="E278" s="51" t="s">
        <v>174</v>
      </c>
      <c r="F278" s="51" t="s">
        <v>175</v>
      </c>
      <c r="G278" s="51" t="s">
        <v>176</v>
      </c>
      <c r="I278" s="53"/>
    </row>
    <row r="279" spans="1:9" ht="16.350000000000001" hidden="1" customHeight="1">
      <c r="A279" s="54">
        <v>1</v>
      </c>
      <c r="B279" s="55" t="s">
        <v>177</v>
      </c>
      <c r="C279" s="202" t="s">
        <v>64</v>
      </c>
      <c r="D279" s="57" t="s">
        <v>303</v>
      </c>
      <c r="E279" s="57" t="s">
        <v>303</v>
      </c>
      <c r="F279" s="57" t="s">
        <v>303</v>
      </c>
      <c r="G279" s="57" t="s">
        <v>303</v>
      </c>
    </row>
    <row r="280" spans="1:9" ht="17.45" hidden="1" customHeight="1">
      <c r="A280" s="54">
        <v>2</v>
      </c>
      <c r="B280" s="55" t="s">
        <v>178</v>
      </c>
      <c r="C280" s="202" t="s">
        <v>64</v>
      </c>
      <c r="D280" s="58" t="s">
        <v>304</v>
      </c>
      <c r="E280" s="58" t="s">
        <v>304</v>
      </c>
      <c r="F280" s="58" t="s">
        <v>304</v>
      </c>
      <c r="G280" s="58" t="s">
        <v>304</v>
      </c>
    </row>
    <row r="281" spans="1:9" hidden="1">
      <c r="A281" s="59" t="s">
        <v>55</v>
      </c>
      <c r="B281" s="55" t="s">
        <v>179</v>
      </c>
      <c r="C281" s="202"/>
      <c r="D281" s="58" t="str">
        <f>D217</f>
        <v>LEXUS</v>
      </c>
      <c r="E281" s="58" t="str">
        <f>D281</f>
        <v>LEXUS</v>
      </c>
      <c r="F281" s="58" t="str">
        <f>E281</f>
        <v>LEXUS</v>
      </c>
      <c r="G281" s="58" t="str">
        <f>F281</f>
        <v>LEXUS</v>
      </c>
    </row>
    <row r="282" spans="1:9" hidden="1">
      <c r="A282" s="59" t="s">
        <v>55</v>
      </c>
      <c r="B282" s="55" t="s">
        <v>3</v>
      </c>
      <c r="C282" s="202"/>
      <c r="D282" s="60">
        <f>D219</f>
        <v>2014</v>
      </c>
      <c r="E282" s="60">
        <f>D282</f>
        <v>2014</v>
      </c>
      <c r="F282" s="60">
        <f>D282</f>
        <v>2014</v>
      </c>
      <c r="G282" s="60">
        <f>D282</f>
        <v>2014</v>
      </c>
    </row>
    <row r="283" spans="1:9" hidden="1">
      <c r="A283" s="59" t="s">
        <v>55</v>
      </c>
      <c r="B283" s="55" t="s">
        <v>4</v>
      </c>
      <c r="C283" s="202"/>
      <c r="D283" s="58" t="str">
        <f>D218</f>
        <v>Nhật Bản</v>
      </c>
      <c r="E283" s="58" t="str">
        <f>D283</f>
        <v>Nhật Bản</v>
      </c>
      <c r="F283" s="58" t="str">
        <f>D283</f>
        <v>Nhật Bản</v>
      </c>
      <c r="G283" s="58" t="str">
        <f>D283</f>
        <v>Nhật Bản</v>
      </c>
    </row>
    <row r="284" spans="1:9" ht="55.35" hidden="1" customHeight="1">
      <c r="A284" s="54">
        <v>3</v>
      </c>
      <c r="B284" s="55" t="s">
        <v>180</v>
      </c>
      <c r="C284" s="203" t="s">
        <v>64</v>
      </c>
      <c r="D284" s="152"/>
      <c r="E284" s="153" t="s">
        <v>35</v>
      </c>
      <c r="F284" s="153" t="s">
        <v>306</v>
      </c>
      <c r="G284" s="153" t="s">
        <v>34</v>
      </c>
    </row>
    <row r="285" spans="1:9" s="63" customFormat="1" ht="21" hidden="1" customHeight="1">
      <c r="A285" s="54">
        <v>4</v>
      </c>
      <c r="B285" s="61" t="s">
        <v>181</v>
      </c>
      <c r="C285" s="204" t="s">
        <v>64</v>
      </c>
      <c r="D285" s="62" t="s">
        <v>279</v>
      </c>
      <c r="E285" s="62" t="s">
        <v>279</v>
      </c>
      <c r="F285" s="62" t="s">
        <v>279</v>
      </c>
      <c r="G285" s="62" t="s">
        <v>279</v>
      </c>
      <c r="I285" s="19"/>
    </row>
    <row r="286" spans="1:9" s="67" customFormat="1" ht="30.6" hidden="1" customHeight="1">
      <c r="A286" s="64">
        <v>5</v>
      </c>
      <c r="B286" s="65" t="s">
        <v>182</v>
      </c>
      <c r="C286" s="205" t="s">
        <v>64</v>
      </c>
      <c r="D286" s="66" t="s">
        <v>183</v>
      </c>
      <c r="E286" s="66" t="s">
        <v>183</v>
      </c>
      <c r="F286" s="66" t="s">
        <v>183</v>
      </c>
      <c r="G286" s="66" t="s">
        <v>183</v>
      </c>
      <c r="I286" s="68"/>
    </row>
    <row r="287" spans="1:9" ht="16.7" hidden="1" customHeight="1">
      <c r="A287" s="69">
        <v>6</v>
      </c>
      <c r="B287" s="70" t="s">
        <v>184</v>
      </c>
      <c r="C287" s="205" t="s">
        <v>64</v>
      </c>
      <c r="D287" s="71"/>
      <c r="E287" s="72">
        <v>2190000000</v>
      </c>
      <c r="F287" s="72">
        <v>2200000000</v>
      </c>
      <c r="G287" s="72">
        <v>2190000000</v>
      </c>
    </row>
    <row r="288" spans="1:9" ht="21" hidden="1" customHeight="1">
      <c r="A288" s="69">
        <v>7</v>
      </c>
      <c r="B288" s="70" t="s">
        <v>185</v>
      </c>
      <c r="C288" s="205" t="s">
        <v>64</v>
      </c>
      <c r="D288" s="71"/>
      <c r="E288" s="73">
        <v>0.92</v>
      </c>
      <c r="F288" s="73">
        <v>0.92</v>
      </c>
      <c r="G288" s="73">
        <v>0.92</v>
      </c>
      <c r="I288" s="74" t="e">
        <f>E402</f>
        <v>#REF!</v>
      </c>
    </row>
    <row r="289" spans="1:9" ht="18" hidden="1" customHeight="1">
      <c r="A289" s="69">
        <v>8</v>
      </c>
      <c r="B289" s="70" t="s">
        <v>186</v>
      </c>
      <c r="C289" s="205" t="s">
        <v>64</v>
      </c>
      <c r="D289" s="71"/>
      <c r="E289" s="75" t="s">
        <v>281</v>
      </c>
      <c r="F289" s="75" t="s">
        <v>281</v>
      </c>
      <c r="G289" s="75" t="s">
        <v>281</v>
      </c>
    </row>
    <row r="290" spans="1:9" ht="20.45" hidden="1" customHeight="1">
      <c r="A290" s="69">
        <v>9</v>
      </c>
      <c r="B290" s="65" t="s">
        <v>187</v>
      </c>
      <c r="C290" s="205" t="s">
        <v>64</v>
      </c>
      <c r="D290" s="76" t="s">
        <v>188</v>
      </c>
      <c r="E290" s="76" t="s">
        <v>188</v>
      </c>
      <c r="F290" s="76" t="s">
        <v>188</v>
      </c>
      <c r="G290" s="76" t="s">
        <v>188</v>
      </c>
    </row>
    <row r="291" spans="1:9" ht="21" hidden="1" customHeight="1">
      <c r="A291" s="77" t="s">
        <v>55</v>
      </c>
      <c r="B291" s="65" t="s">
        <v>69</v>
      </c>
      <c r="C291" s="205"/>
      <c r="D291" s="76" t="s">
        <v>277</v>
      </c>
      <c r="E291" s="76" t="s">
        <v>307</v>
      </c>
      <c r="F291" s="76" t="s">
        <v>277</v>
      </c>
      <c r="G291" s="76" t="s">
        <v>277</v>
      </c>
    </row>
    <row r="292" spans="1:9" ht="16.7" hidden="1" customHeight="1">
      <c r="A292" s="77" t="s">
        <v>55</v>
      </c>
      <c r="B292" s="65" t="s">
        <v>189</v>
      </c>
      <c r="C292" s="205"/>
      <c r="D292" s="76" t="str">
        <f>D232</f>
        <v>30A - 569.87</v>
      </c>
      <c r="E292" s="76" t="s">
        <v>280</v>
      </c>
      <c r="F292" s="76" t="s">
        <v>280</v>
      </c>
      <c r="G292" s="76" t="s">
        <v>280</v>
      </c>
    </row>
    <row r="293" spans="1:9" ht="19.7" hidden="1" customHeight="1">
      <c r="A293" s="77" t="s">
        <v>55</v>
      </c>
      <c r="B293" s="65" t="s">
        <v>190</v>
      </c>
      <c r="C293" s="205"/>
      <c r="D293" s="76">
        <v>275788</v>
      </c>
      <c r="E293" s="76" t="s">
        <v>226</v>
      </c>
      <c r="F293" s="76" t="s">
        <v>226</v>
      </c>
      <c r="G293" s="76" t="s">
        <v>226</v>
      </c>
    </row>
    <row r="294" spans="1:9" ht="30.6" hidden="1" customHeight="1">
      <c r="A294" s="64">
        <v>10</v>
      </c>
      <c r="B294" s="65" t="s">
        <v>283</v>
      </c>
      <c r="C294" s="205" t="s">
        <v>64</v>
      </c>
      <c r="D294" s="71"/>
      <c r="E294" s="79">
        <f>E287*E288</f>
        <v>2014800000</v>
      </c>
      <c r="F294" s="79">
        <f>F287*F288</f>
        <v>2024000000</v>
      </c>
      <c r="G294" s="79">
        <f>G287*G288</f>
        <v>2014800000</v>
      </c>
    </row>
    <row r="295" spans="1:9" ht="23.45" hidden="1" customHeight="1">
      <c r="A295" s="69">
        <v>11</v>
      </c>
      <c r="B295" s="70" t="s">
        <v>191</v>
      </c>
      <c r="C295" s="205" t="s">
        <v>64</v>
      </c>
      <c r="D295" s="80"/>
      <c r="E295" s="16" t="s">
        <v>305</v>
      </c>
      <c r="F295" s="81" t="s">
        <v>308</v>
      </c>
      <c r="G295" s="81" t="s">
        <v>309</v>
      </c>
    </row>
    <row r="296" spans="1:9" ht="21" hidden="1" customHeight="1">
      <c r="A296" s="69">
        <v>12</v>
      </c>
      <c r="B296" s="70" t="s">
        <v>192</v>
      </c>
      <c r="C296" s="205" t="s">
        <v>64</v>
      </c>
      <c r="D296" s="82"/>
      <c r="E296" s="82" t="str">
        <f>D285</f>
        <v>Tháng 10 năm 2023</v>
      </c>
      <c r="F296" s="82" t="str">
        <f>E296</f>
        <v>Tháng 10 năm 2023</v>
      </c>
      <c r="G296" s="82" t="str">
        <f>E296</f>
        <v>Tháng 10 năm 2023</v>
      </c>
    </row>
    <row r="297" spans="1:9" hidden="1">
      <c r="G297" s="83"/>
    </row>
    <row r="298" spans="1:9" ht="22.5" hidden="1" customHeight="1">
      <c r="A298" s="303" t="s">
        <v>193</v>
      </c>
      <c r="B298" s="303"/>
      <c r="C298" s="303"/>
      <c r="D298" s="303"/>
      <c r="E298" s="303"/>
      <c r="F298" s="303"/>
      <c r="G298" s="303"/>
    </row>
    <row r="299" spans="1:9" s="40" customFormat="1" ht="54.75" hidden="1" customHeight="1">
      <c r="A299" s="337" t="s">
        <v>194</v>
      </c>
      <c r="B299" s="337"/>
      <c r="C299" s="337"/>
      <c r="D299" s="337"/>
      <c r="E299" s="337"/>
      <c r="F299" s="337"/>
      <c r="G299" s="337"/>
      <c r="I299" s="85"/>
    </row>
    <row r="300" spans="1:9" s="40" customFormat="1" ht="72" hidden="1" customHeight="1">
      <c r="A300" s="337" t="s">
        <v>195</v>
      </c>
      <c r="B300" s="337"/>
      <c r="C300" s="337"/>
      <c r="D300" s="337"/>
      <c r="E300" s="337"/>
      <c r="F300" s="337"/>
      <c r="G300" s="337"/>
      <c r="I300" s="85"/>
    </row>
    <row r="301" spans="1:9" s="40" customFormat="1" ht="21" hidden="1" customHeight="1">
      <c r="A301" s="363" t="s">
        <v>196</v>
      </c>
      <c r="B301" s="363"/>
      <c r="C301" s="363"/>
      <c r="D301" s="363"/>
      <c r="E301" s="363"/>
      <c r="F301" s="363"/>
      <c r="G301" s="363"/>
      <c r="I301" s="85"/>
    </row>
    <row r="302" spans="1:9" s="40" customFormat="1" ht="21" hidden="1" customHeight="1">
      <c r="A302" s="86" t="s">
        <v>55</v>
      </c>
      <c r="B302" s="337" t="s">
        <v>197</v>
      </c>
      <c r="C302" s="337"/>
      <c r="D302" s="337"/>
      <c r="E302" s="337"/>
      <c r="F302" s="337"/>
      <c r="G302" s="337"/>
      <c r="I302" s="85"/>
    </row>
    <row r="303" spans="1:9" s="40" customFormat="1" ht="21" hidden="1" customHeight="1">
      <c r="A303" s="87"/>
      <c r="B303" s="88" t="s">
        <v>198</v>
      </c>
      <c r="C303" s="88"/>
      <c r="D303" s="355" t="str">
        <f>D366&amp;". Do lấy TSĐG làm chuẩn nên tổ thẩm định đánh giá TSĐG đạt tỷ lệ 100%"</f>
        <v>Giấy đăng ký xe, đăng kiểm xe. Do lấy TSĐG làm chuẩn nên tổ thẩm định đánh giá TSĐG đạt tỷ lệ 100%</v>
      </c>
      <c r="E303" s="356"/>
      <c r="F303" s="356"/>
      <c r="G303" s="356"/>
      <c r="I303" s="85"/>
    </row>
    <row r="304" spans="1:9" s="40" customFormat="1" ht="21" hidden="1" customHeight="1">
      <c r="A304" s="86" t="s">
        <v>199</v>
      </c>
      <c r="B304" s="88" t="s">
        <v>200</v>
      </c>
      <c r="C304" s="88" t="s">
        <v>64</v>
      </c>
      <c r="D304" s="358" t="str">
        <f>E366</f>
        <v>Giấy đăng ký xe, đăng kiểm xe</v>
      </c>
      <c r="E304" s="358"/>
      <c r="F304" s="332" t="str">
        <f>IF(D305&gt;100%,"Lợi thế hơn tài sản thẩm định giá",IF(D305=100%,"Tương đương tài sản thẩm định giá",IF(D305&lt;100%,"Kém lợi thế hơn tài sản thẩm định giá")))</f>
        <v>Tương đương tài sản thẩm định giá</v>
      </c>
      <c r="G304" s="332"/>
      <c r="I304" s="85"/>
    </row>
    <row r="305" spans="1:9" s="40" customFormat="1" ht="21" hidden="1" customHeight="1">
      <c r="A305" s="86"/>
      <c r="B305" s="84" t="s">
        <v>201</v>
      </c>
      <c r="C305" s="88" t="s">
        <v>64</v>
      </c>
      <c r="D305" s="90">
        <f>E367</f>
        <v>1</v>
      </c>
      <c r="E305" s="84"/>
      <c r="F305" s="84"/>
      <c r="G305" s="89"/>
      <c r="I305" s="85"/>
    </row>
    <row r="306" spans="1:9" s="40" customFormat="1" ht="21" hidden="1" customHeight="1">
      <c r="A306" s="86" t="s">
        <v>199</v>
      </c>
      <c r="B306" s="88" t="s">
        <v>202</v>
      </c>
      <c r="C306" s="88" t="s">
        <v>64</v>
      </c>
      <c r="D306" s="91" t="str">
        <f>F366</f>
        <v>Giấy đăng ký xe, đăng kiểm xe</v>
      </c>
      <c r="E306" s="92"/>
      <c r="F306" s="332" t="str">
        <f>IF(D307&gt;100%,"Lợi thế hơn tài sản thẩm định giá",IF(D307=100%,"Tương đương tài sản thẩm định giá",IF(D307&lt;100%,"Kém lợi thế hơn tài sản thẩm định giá")))</f>
        <v>Tương đương tài sản thẩm định giá</v>
      </c>
      <c r="G306" s="332"/>
      <c r="I306" s="85"/>
    </row>
    <row r="307" spans="1:9" s="40" customFormat="1" ht="21" hidden="1" customHeight="1">
      <c r="A307" s="86"/>
      <c r="B307" s="84" t="s">
        <v>203</v>
      </c>
      <c r="C307" s="88" t="s">
        <v>64</v>
      </c>
      <c r="D307" s="90">
        <f>F367</f>
        <v>1</v>
      </c>
      <c r="E307" s="84"/>
      <c r="F307" s="84"/>
      <c r="G307" s="89"/>
      <c r="I307" s="85"/>
    </row>
    <row r="308" spans="1:9" s="40" customFormat="1" ht="21" hidden="1" customHeight="1">
      <c r="A308" s="86" t="s">
        <v>199</v>
      </c>
      <c r="B308" s="88" t="s">
        <v>204</v>
      </c>
      <c r="C308" s="88" t="s">
        <v>64</v>
      </c>
      <c r="D308" s="91" t="str">
        <f>G366</f>
        <v>Giấy đăng ký xe, đăng kiểm xe</v>
      </c>
      <c r="E308" s="92"/>
      <c r="F308" s="332" t="str">
        <f>IF(D309&gt;100%,"Lợi thế hơn tài sản thẩm định giá",IF(D309=100%,"Tương đương tài sản thẩm định giá",IF(D309&lt;100%,"Kém lợi thế hơn tài sản thẩm định giá")))</f>
        <v>Tương đương tài sản thẩm định giá</v>
      </c>
      <c r="G308" s="332"/>
      <c r="I308" s="85"/>
    </row>
    <row r="309" spans="1:9" s="40" customFormat="1" ht="21" hidden="1" customHeight="1">
      <c r="A309" s="86"/>
      <c r="B309" s="84" t="s">
        <v>205</v>
      </c>
      <c r="C309" s="88" t="s">
        <v>64</v>
      </c>
      <c r="D309" s="90">
        <f>G367</f>
        <v>1</v>
      </c>
      <c r="E309" s="84"/>
      <c r="F309" s="84"/>
      <c r="G309" s="84"/>
      <c r="I309" s="85"/>
    </row>
    <row r="310" spans="1:9" s="40" customFormat="1" ht="21" hidden="1" customHeight="1">
      <c r="A310" s="86" t="s">
        <v>55</v>
      </c>
      <c r="B310" s="337" t="s">
        <v>206</v>
      </c>
      <c r="C310" s="337"/>
      <c r="D310" s="337"/>
      <c r="E310" s="337"/>
      <c r="F310" s="337"/>
      <c r="G310" s="337"/>
      <c r="I310" s="85"/>
    </row>
    <row r="311" spans="1:9" s="40" customFormat="1" ht="21" hidden="1" customHeight="1">
      <c r="A311" s="87"/>
      <c r="B311" s="88" t="s">
        <v>198</v>
      </c>
      <c r="C311" s="88"/>
      <c r="D311" s="355" t="str">
        <f>D371&amp;". Do lấy TSĐG làm chuẩn nên tổ thẩm định đánh giá TSĐG đạt tỷ lệ 100%"</f>
        <v>2014. Do lấy TSĐG làm chuẩn nên tổ thẩm định đánh giá TSĐG đạt tỷ lệ 100%</v>
      </c>
      <c r="E311" s="356"/>
      <c r="F311" s="356"/>
      <c r="G311" s="356"/>
      <c r="I311" s="85"/>
    </row>
    <row r="312" spans="1:9" s="40" customFormat="1" ht="21" hidden="1" customHeight="1">
      <c r="A312" s="86" t="s">
        <v>199</v>
      </c>
      <c r="B312" s="88" t="s">
        <v>200</v>
      </c>
      <c r="C312" s="88" t="s">
        <v>64</v>
      </c>
      <c r="D312" s="358" t="s">
        <v>207</v>
      </c>
      <c r="E312" s="358"/>
      <c r="F312" s="332" t="str">
        <f>IF(D313&gt;100%,"Lợi thế hơn tài sản thẩm định giá",IF(D313=100%,"Tương đương tài sản thẩm định giá",IF(D313&lt;100%,"Kém lợi thế hơn tài sản thẩm định giá")))</f>
        <v>Tương đương tài sản thẩm định giá</v>
      </c>
      <c r="G312" s="332"/>
      <c r="I312" s="85"/>
    </row>
    <row r="313" spans="1:9" s="40" customFormat="1" ht="21" hidden="1" customHeight="1">
      <c r="A313" s="86"/>
      <c r="B313" s="84" t="s">
        <v>201</v>
      </c>
      <c r="C313" s="88" t="s">
        <v>64</v>
      </c>
      <c r="D313" s="90">
        <f>E372</f>
        <v>1</v>
      </c>
      <c r="E313" s="84"/>
      <c r="F313" s="84"/>
      <c r="G313" s="89"/>
      <c r="I313" s="85"/>
    </row>
    <row r="314" spans="1:9" s="40" customFormat="1" ht="21" hidden="1" customHeight="1">
      <c r="A314" s="86" t="s">
        <v>199</v>
      </c>
      <c r="B314" s="88" t="s">
        <v>202</v>
      </c>
      <c r="C314" s="88" t="s">
        <v>64</v>
      </c>
      <c r="D314" s="91" t="s">
        <v>207</v>
      </c>
      <c r="E314" s="92"/>
      <c r="F314" s="332" t="str">
        <f>IF(D315&gt;100%,"Lợi thế hơn tài sản thẩm định giá",IF(D315=100%,"Tương đương tài sản thẩm định giá",IF(D315&lt;100%,"Kém lợi thế hơn tài sản thẩm định giá")))</f>
        <v>Tương đương tài sản thẩm định giá</v>
      </c>
      <c r="G314" s="332"/>
      <c r="I314" s="85"/>
    </row>
    <row r="315" spans="1:9" s="40" customFormat="1" ht="21" hidden="1" customHeight="1">
      <c r="A315" s="86"/>
      <c r="B315" s="84" t="s">
        <v>203</v>
      </c>
      <c r="C315" s="88" t="s">
        <v>64</v>
      </c>
      <c r="D315" s="90">
        <f>F372</f>
        <v>1</v>
      </c>
      <c r="E315" s="84"/>
      <c r="F315" s="84"/>
      <c r="G315" s="89"/>
      <c r="I315" s="85"/>
    </row>
    <row r="316" spans="1:9" s="40" customFormat="1" ht="21" hidden="1" customHeight="1">
      <c r="A316" s="86" t="s">
        <v>199</v>
      </c>
      <c r="B316" s="88" t="s">
        <v>204</v>
      </c>
      <c r="C316" s="88" t="s">
        <v>64</v>
      </c>
      <c r="D316" s="91" t="s">
        <v>207</v>
      </c>
      <c r="E316" s="92"/>
      <c r="F316" s="332" t="str">
        <f>IF(D317&gt;100%,"Lợi thế hơn tài sản thẩm định giá",IF(D317=100%,"Tương đương tài sản thẩm định giá",IF(D317&lt;100%,"Kém lợi thế hơn tài sản thẩm định giá")))</f>
        <v>Tương đương tài sản thẩm định giá</v>
      </c>
      <c r="G316" s="332"/>
      <c r="I316" s="85"/>
    </row>
    <row r="317" spans="1:9" s="40" customFormat="1" ht="21" hidden="1" customHeight="1">
      <c r="A317" s="86"/>
      <c r="B317" s="84" t="s">
        <v>205</v>
      </c>
      <c r="C317" s="88" t="s">
        <v>64</v>
      </c>
      <c r="D317" s="90">
        <f>G372</f>
        <v>1</v>
      </c>
      <c r="E317" s="84"/>
      <c r="F317" s="84"/>
      <c r="G317" s="84"/>
      <c r="I317" s="85"/>
    </row>
    <row r="318" spans="1:9" s="89" customFormat="1" ht="21" hidden="1" customHeight="1">
      <c r="A318" s="86" t="s">
        <v>55</v>
      </c>
      <c r="B318" s="337" t="s">
        <v>208</v>
      </c>
      <c r="C318" s="337"/>
      <c r="D318" s="337"/>
      <c r="E318" s="337"/>
      <c r="F318" s="337"/>
      <c r="G318" s="337"/>
      <c r="I318" s="93"/>
    </row>
    <row r="319" spans="1:9" s="89" customFormat="1" ht="23.45" hidden="1" customHeight="1">
      <c r="A319" s="87"/>
      <c r="B319" s="88" t="s">
        <v>198</v>
      </c>
      <c r="C319" s="88"/>
      <c r="D319" s="355" t="str">
        <f>D376&amp;". Do lấy TSĐG làm chuẩn nên tổ thẩm định đánh giá TSĐG đạt tỷ lệ 100%"</f>
        <v>. Do lấy TSĐG làm chuẩn nên tổ thẩm định đánh giá TSĐG đạt tỷ lệ 100%</v>
      </c>
      <c r="E319" s="356"/>
      <c r="F319" s="356"/>
      <c r="G319" s="356"/>
      <c r="I319" s="93"/>
    </row>
    <row r="320" spans="1:9" s="89" customFormat="1" ht="21" hidden="1" customHeight="1">
      <c r="A320" s="86" t="s">
        <v>199</v>
      </c>
      <c r="B320" s="88" t="s">
        <v>200</v>
      </c>
      <c r="C320" s="88" t="s">
        <v>64</v>
      </c>
      <c r="D320" s="358">
        <f>E376</f>
        <v>0</v>
      </c>
      <c r="E320" s="358"/>
      <c r="F320" s="332" t="str">
        <f>IF(D321&gt;100%,"Lợi thế hơn tài sản thẩm định giá",IF(D321=100%,"Tương đương tài sản thẩm định giá",IF(D321&lt;100%,"Kém lợi thế hơn tài sản thẩm định giá")))</f>
        <v>Tương đương tài sản thẩm định giá</v>
      </c>
      <c r="G320" s="332"/>
      <c r="I320" s="93"/>
    </row>
    <row r="321" spans="1:9" s="89" customFormat="1" ht="21" hidden="1" customHeight="1">
      <c r="A321" s="86"/>
      <c r="B321" s="84" t="s">
        <v>201</v>
      </c>
      <c r="C321" s="88" t="s">
        <v>64</v>
      </c>
      <c r="D321" s="90">
        <v>1</v>
      </c>
      <c r="E321" s="84"/>
      <c r="F321" s="84"/>
      <c r="I321" s="93"/>
    </row>
    <row r="322" spans="1:9" s="89" customFormat="1" ht="21" hidden="1" customHeight="1">
      <c r="A322" s="86" t="s">
        <v>199</v>
      </c>
      <c r="B322" s="88" t="s">
        <v>202</v>
      </c>
      <c r="C322" s="88" t="s">
        <v>64</v>
      </c>
      <c r="D322" s="91">
        <f>F376</f>
        <v>0</v>
      </c>
      <c r="E322" s="92"/>
      <c r="F322" s="332" t="str">
        <f>IF(D323&gt;100%,"Lợi thế hơn tài sản thẩm định giá",IF(D323=100%,"Tương đương tài sản thẩm định giá",IF(D323&lt;100%,"Kém lợi thế hơn tài sản thẩm định giá")))</f>
        <v>Tương đương tài sản thẩm định giá</v>
      </c>
      <c r="G322" s="332"/>
      <c r="I322" s="93"/>
    </row>
    <row r="323" spans="1:9" s="89" customFormat="1" ht="21" hidden="1" customHeight="1">
      <c r="A323" s="86"/>
      <c r="B323" s="84" t="s">
        <v>203</v>
      </c>
      <c r="C323" s="88" t="s">
        <v>64</v>
      </c>
      <c r="D323" s="90">
        <v>1</v>
      </c>
      <c r="E323" s="84"/>
      <c r="F323" s="84"/>
      <c r="I323" s="93"/>
    </row>
    <row r="324" spans="1:9" s="89" customFormat="1" ht="21" hidden="1" customHeight="1">
      <c r="A324" s="86" t="s">
        <v>199</v>
      </c>
      <c r="B324" s="88" t="s">
        <v>204</v>
      </c>
      <c r="C324" s="88" t="s">
        <v>64</v>
      </c>
      <c r="D324" s="91">
        <f>G376</f>
        <v>0</v>
      </c>
      <c r="E324" s="92"/>
      <c r="F324" s="332" t="str">
        <f>IF(D325&gt;100%,"Lợi thế hơn tài sản thẩm định giá",IF(D325=100%,"Tương đương tài sản thẩm định giá",IF(D325&lt;100%,"Kém lợi thế hơn tài sản thẩm định giá")))</f>
        <v>Lợi thế hơn tài sản thẩm định giá</v>
      </c>
      <c r="G324" s="332"/>
      <c r="I324" s="93"/>
    </row>
    <row r="325" spans="1:9" s="89" customFormat="1" ht="21" hidden="1" customHeight="1">
      <c r="A325" s="86"/>
      <c r="B325" s="84" t="s">
        <v>205</v>
      </c>
      <c r="C325" s="88" t="s">
        <v>64</v>
      </c>
      <c r="D325" s="90">
        <v>1.05</v>
      </c>
      <c r="E325" s="84"/>
      <c r="F325" s="84"/>
      <c r="G325" s="84"/>
      <c r="I325" s="93"/>
    </row>
    <row r="326" spans="1:9" s="89" customFormat="1" ht="21" hidden="1" customHeight="1">
      <c r="A326" s="94" t="s">
        <v>55</v>
      </c>
      <c r="B326" s="357" t="s">
        <v>209</v>
      </c>
      <c r="C326" s="337"/>
      <c r="D326" s="337"/>
      <c r="E326" s="337"/>
      <c r="F326" s="337"/>
      <c r="G326" s="337"/>
      <c r="I326" s="93"/>
    </row>
    <row r="327" spans="1:9" s="89" customFormat="1" ht="21" hidden="1" customHeight="1">
      <c r="A327" s="87"/>
      <c r="B327" s="88" t="s">
        <v>198</v>
      </c>
      <c r="C327" s="88"/>
      <c r="D327" s="355" t="str">
        <f>D381&amp;". Do lấy TSĐG làm chuẩn nên tổ thẩm định đánh giá TSĐG đạt tỷ lệ 100%"</f>
        <v>30A - 569.87. Do lấy TSĐG làm chuẩn nên tổ thẩm định đánh giá TSĐG đạt tỷ lệ 100%</v>
      </c>
      <c r="E327" s="356"/>
      <c r="F327" s="356"/>
      <c r="G327" s="356"/>
      <c r="I327" s="93"/>
    </row>
    <row r="328" spans="1:9" s="89" customFormat="1" ht="21" hidden="1" customHeight="1">
      <c r="A328" s="86" t="s">
        <v>199</v>
      </c>
      <c r="B328" s="88" t="s">
        <v>200</v>
      </c>
      <c r="C328" s="88" t="s">
        <v>64</v>
      </c>
      <c r="D328" s="354" t="str">
        <f>E381</f>
        <v>Hà Nội</v>
      </c>
      <c r="E328" s="331"/>
      <c r="F328" s="332" t="str">
        <f>IF(D329&gt;100%,"Lợi thế hơn tài sản thẩm định giá",IF(D329=100%,"Tương đương tài sản thẩm định giá",IF(D329&lt;100%,"Kém lợi thế hơn tài sản thẩm định giá")))</f>
        <v>Tương đương tài sản thẩm định giá</v>
      </c>
      <c r="G328" s="332"/>
      <c r="I328" s="93"/>
    </row>
    <row r="329" spans="1:9" s="89" customFormat="1" ht="21" hidden="1" customHeight="1">
      <c r="A329" s="86"/>
      <c r="B329" s="84" t="s">
        <v>201</v>
      </c>
      <c r="C329" s="88" t="s">
        <v>64</v>
      </c>
      <c r="D329" s="90">
        <v>1</v>
      </c>
      <c r="F329" s="84"/>
      <c r="G329" s="84"/>
      <c r="I329" s="93"/>
    </row>
    <row r="330" spans="1:9" s="89" customFormat="1" ht="21" hidden="1" customHeight="1">
      <c r="A330" s="86" t="s">
        <v>199</v>
      </c>
      <c r="B330" s="88" t="s">
        <v>202</v>
      </c>
      <c r="C330" s="88" t="s">
        <v>64</v>
      </c>
      <c r="D330" s="354" t="str">
        <f>F381</f>
        <v>Hà Nội</v>
      </c>
      <c r="E330" s="331"/>
      <c r="F330" s="332" t="str">
        <f>IF(D331&gt;100%,"Lợi thế hơn tài sản thẩm định giá",IF(D331=100%,"Tương đương tài sản thẩm định giá",IF(D331&lt;100%,"Kém lợi thế hơn tài sản thẩm định giá")))</f>
        <v>Tương đương tài sản thẩm định giá</v>
      </c>
      <c r="G330" s="332"/>
      <c r="I330" s="93"/>
    </row>
    <row r="331" spans="1:9" s="89" customFormat="1" ht="21" hidden="1" customHeight="1">
      <c r="A331" s="86"/>
      <c r="B331" s="84" t="s">
        <v>203</v>
      </c>
      <c r="C331" s="88" t="s">
        <v>64</v>
      </c>
      <c r="D331" s="90">
        <v>1</v>
      </c>
      <c r="F331" s="84"/>
      <c r="G331" s="84"/>
      <c r="I331" s="93"/>
    </row>
    <row r="332" spans="1:9" s="89" customFormat="1" ht="21" hidden="1" customHeight="1">
      <c r="A332" s="86" t="s">
        <v>199</v>
      </c>
      <c r="B332" s="88" t="s">
        <v>204</v>
      </c>
      <c r="C332" s="88" t="s">
        <v>64</v>
      </c>
      <c r="D332" s="354" t="str">
        <f>G381</f>
        <v>Hà Nội</v>
      </c>
      <c r="E332" s="331"/>
      <c r="F332" s="332" t="str">
        <f>IF(D333&gt;100%,"Lợi thế hơn tài sản thẩm định giá",IF(D333=100%,"Tương đương tài sản thẩm định giá",IF(D333&lt;100%,"Kém lợi thế hơn tài sản thẩm định giá")))</f>
        <v>Tương đương tài sản thẩm định giá</v>
      </c>
      <c r="G332" s="332"/>
      <c r="I332" s="93"/>
    </row>
    <row r="333" spans="1:9" s="89" customFormat="1" ht="21" hidden="1" customHeight="1">
      <c r="A333" s="86"/>
      <c r="B333" s="84" t="s">
        <v>205</v>
      </c>
      <c r="C333" s="88" t="s">
        <v>64</v>
      </c>
      <c r="D333" s="90">
        <v>1</v>
      </c>
      <c r="E333" s="84"/>
      <c r="F333" s="84"/>
      <c r="G333" s="84"/>
      <c r="I333" s="93"/>
    </row>
    <row r="334" spans="1:9" s="89" customFormat="1" ht="21" hidden="1" customHeight="1">
      <c r="A334" s="94" t="s">
        <v>55</v>
      </c>
      <c r="B334" s="337" t="s">
        <v>210</v>
      </c>
      <c r="C334" s="337"/>
      <c r="D334" s="337"/>
      <c r="E334" s="337"/>
      <c r="F334" s="337"/>
      <c r="G334" s="337"/>
      <c r="I334" s="93"/>
    </row>
    <row r="335" spans="1:9" s="89" customFormat="1" ht="21" hidden="1" customHeight="1">
      <c r="A335" s="87"/>
      <c r="B335" s="88" t="s">
        <v>198</v>
      </c>
      <c r="C335" s="88"/>
      <c r="D335" s="355" t="str">
        <f>D386&amp;". Do lấy TSĐG làm chuẩn nên tổ thẩm định đánh giá TSĐG đạt tỷ lệ 100%"</f>
        <v>275788. Do lấy TSĐG làm chuẩn nên tổ thẩm định đánh giá TSĐG đạt tỷ lệ 100%</v>
      </c>
      <c r="E335" s="356"/>
      <c r="F335" s="356"/>
      <c r="G335" s="356"/>
      <c r="I335" s="93"/>
    </row>
    <row r="336" spans="1:9" s="89" customFormat="1" ht="21" hidden="1" customHeight="1">
      <c r="A336" s="86" t="s">
        <v>199</v>
      </c>
      <c r="B336" s="88" t="s">
        <v>200</v>
      </c>
      <c r="C336" s="88" t="s">
        <v>64</v>
      </c>
      <c r="D336" s="91" t="str">
        <f>E386</f>
        <v>Không xác định</v>
      </c>
      <c r="E336" s="92"/>
      <c r="F336" s="332" t="str">
        <f>IF(D337&gt;100%,"Lợi thế hơn tài sản thẩm định giá",IF(D337=100%,"Tương đương tài sản thẩm định giá",IF(D337&lt;100%,"Kém lợi thế hơn tài sản thẩm định giá")))</f>
        <v>Lợi thế hơn tài sản thẩm định giá</v>
      </c>
      <c r="G336" s="332"/>
      <c r="I336" s="93"/>
    </row>
    <row r="337" spans="1:9" s="89" customFormat="1" ht="21" hidden="1" customHeight="1">
      <c r="A337" s="87"/>
      <c r="B337" s="84" t="s">
        <v>201</v>
      </c>
      <c r="C337" s="88" t="s">
        <v>64</v>
      </c>
      <c r="D337" s="90">
        <v>1.03</v>
      </c>
      <c r="E337" s="84"/>
      <c r="F337" s="84"/>
      <c r="G337" s="84"/>
      <c r="I337" s="93"/>
    </row>
    <row r="338" spans="1:9" s="89" customFormat="1" ht="21" hidden="1" customHeight="1">
      <c r="A338" s="86" t="s">
        <v>199</v>
      </c>
      <c r="B338" s="88" t="s">
        <v>202</v>
      </c>
      <c r="C338" s="88" t="s">
        <v>64</v>
      </c>
      <c r="D338" s="91" t="str">
        <f>F386</f>
        <v>Không xác định</v>
      </c>
      <c r="E338" s="92"/>
      <c r="F338" s="332" t="str">
        <f>IF(D339&gt;100%,"Lợi thế hơn tài sản thẩm định giá",IF(D339=100%,"Tương đương tài sản thẩm định giá",IF(D339&lt;100%,"Kém lợi thế hơn tài sản thẩm định giá")))</f>
        <v>Lợi thế hơn tài sản thẩm định giá</v>
      </c>
      <c r="G338" s="332"/>
      <c r="I338" s="93"/>
    </row>
    <row r="339" spans="1:9" s="89" customFormat="1" ht="21" hidden="1" customHeight="1">
      <c r="A339" s="87"/>
      <c r="B339" s="84" t="s">
        <v>203</v>
      </c>
      <c r="C339" s="88" t="s">
        <v>64</v>
      </c>
      <c r="D339" s="90">
        <v>1.03</v>
      </c>
      <c r="E339" s="84"/>
      <c r="F339" s="84"/>
      <c r="G339" s="84"/>
      <c r="I339" s="93"/>
    </row>
    <row r="340" spans="1:9" s="89" customFormat="1" ht="21" hidden="1" customHeight="1">
      <c r="A340" s="86" t="s">
        <v>199</v>
      </c>
      <c r="B340" s="88" t="s">
        <v>204</v>
      </c>
      <c r="C340" s="88" t="s">
        <v>64</v>
      </c>
      <c r="D340" s="91" t="str">
        <f>G386</f>
        <v>Không xác định</v>
      </c>
      <c r="E340" s="92"/>
      <c r="F340" s="332" t="str">
        <f>IF(D341&gt;100%,"Lợi thế hơn tài sản thẩm định giá",IF(D341=100%,"Tương đương tài sản thẩm định giá",IF(D341&lt;100%,"Kém lợi thế hơn tài sản thẩm định giá")))</f>
        <v>Lợi thế hơn tài sản thẩm định giá</v>
      </c>
      <c r="G340" s="332"/>
      <c r="I340" s="93"/>
    </row>
    <row r="341" spans="1:9" s="89" customFormat="1" ht="21" hidden="1" customHeight="1">
      <c r="A341" s="87"/>
      <c r="B341" s="84" t="s">
        <v>205</v>
      </c>
      <c r="C341" s="88" t="s">
        <v>64</v>
      </c>
      <c r="D341" s="90">
        <v>1.05</v>
      </c>
      <c r="E341" s="84"/>
      <c r="F341" s="84"/>
      <c r="G341" s="84"/>
      <c r="I341" s="93"/>
    </row>
    <row r="342" spans="1:9" s="89" customFormat="1" ht="21" hidden="1" customHeight="1">
      <c r="A342" s="94" t="s">
        <v>55</v>
      </c>
      <c r="B342" s="357" t="s">
        <v>211</v>
      </c>
      <c r="C342" s="337"/>
      <c r="D342" s="337"/>
      <c r="E342" s="337"/>
      <c r="F342" s="337"/>
      <c r="G342" s="337"/>
      <c r="I342" s="93"/>
    </row>
    <row r="343" spans="1:9" s="89" customFormat="1" ht="21" hidden="1" customHeight="1">
      <c r="A343" s="87"/>
      <c r="B343" s="88" t="s">
        <v>198</v>
      </c>
      <c r="C343" s="88"/>
      <c r="D343" s="355" t="e">
        <f>#REF!&amp;". Do lấy TSĐG làm chuẩn nên tổ thẩm định đánh giá TSĐG đạt tỷ lệ 100%"</f>
        <v>#REF!</v>
      </c>
      <c r="E343" s="356"/>
      <c r="F343" s="356"/>
      <c r="G343" s="356"/>
      <c r="I343" s="93"/>
    </row>
    <row r="344" spans="1:9" s="89" customFormat="1" ht="21" hidden="1" customHeight="1">
      <c r="A344" s="86" t="s">
        <v>199</v>
      </c>
      <c r="B344" s="88" t="s">
        <v>200</v>
      </c>
      <c r="C344" s="88" t="s">
        <v>64</v>
      </c>
      <c r="D344" s="95" t="e">
        <f>#REF!</f>
        <v>#REF!</v>
      </c>
      <c r="E344" s="92"/>
      <c r="F344" s="332" t="str">
        <f>IF(D345&gt;100%,"Lợi thế hơn tài sản thẩm định giá",IF(D345=100%,"Tương đương tài sản thẩm định giá",IF(D345&lt;100%,"Kém lợi thế hơn tài sản thẩm định giá")))</f>
        <v>Tương đương tài sản thẩm định giá</v>
      </c>
      <c r="G344" s="332"/>
      <c r="I344" s="93"/>
    </row>
    <row r="345" spans="1:9" s="89" customFormat="1" ht="21" hidden="1" customHeight="1">
      <c r="A345" s="86"/>
      <c r="B345" s="84" t="s">
        <v>201</v>
      </c>
      <c r="C345" s="88" t="s">
        <v>64</v>
      </c>
      <c r="D345" s="90">
        <v>1</v>
      </c>
      <c r="E345" s="84"/>
      <c r="F345" s="84"/>
      <c r="G345" s="84"/>
      <c r="I345" s="93"/>
    </row>
    <row r="346" spans="1:9" s="89" customFormat="1" ht="21" hidden="1" customHeight="1">
      <c r="A346" s="86" t="s">
        <v>199</v>
      </c>
      <c r="B346" s="88" t="s">
        <v>202</v>
      </c>
      <c r="C346" s="88" t="s">
        <v>64</v>
      </c>
      <c r="D346" s="95" t="e">
        <f>#REF!</f>
        <v>#REF!</v>
      </c>
      <c r="E346" s="92"/>
      <c r="F346" s="332" t="str">
        <f>IF(D347&gt;100%,"Lợi thế hơn tài sản thẩm định giá",IF(D347=100%,"Tương đương tài sản thẩm định giá",IF(D347&lt;100%,"Kém lợi thế hơn tài sản thẩm định giá")))</f>
        <v>Tương đương tài sản thẩm định giá</v>
      </c>
      <c r="G346" s="332"/>
      <c r="I346" s="93"/>
    </row>
    <row r="347" spans="1:9" s="89" customFormat="1" ht="21" hidden="1" customHeight="1">
      <c r="A347" s="86"/>
      <c r="B347" s="84" t="s">
        <v>203</v>
      </c>
      <c r="C347" s="88" t="s">
        <v>64</v>
      </c>
      <c r="D347" s="90">
        <v>1</v>
      </c>
      <c r="E347" s="84"/>
      <c r="F347" s="84"/>
      <c r="G347" s="84"/>
      <c r="I347" s="93"/>
    </row>
    <row r="348" spans="1:9" s="89" customFormat="1" ht="21" hidden="1" customHeight="1">
      <c r="A348" s="86" t="s">
        <v>199</v>
      </c>
      <c r="B348" s="88" t="s">
        <v>204</v>
      </c>
      <c r="C348" s="88" t="s">
        <v>64</v>
      </c>
      <c r="D348" s="95" t="e">
        <f>#REF!</f>
        <v>#REF!</v>
      </c>
      <c r="E348" s="92"/>
      <c r="F348" s="332" t="str">
        <f>IF(D349&gt;100%,"Lợi thế hơn tài sản thẩm định giá",IF(D349=100%,"Tương đương tài sản thẩm định giá",IF(D349&lt;100%,"Kém lợi thế hơn tài sản thẩm định giá")))</f>
        <v>Tương đương tài sản thẩm định giá</v>
      </c>
      <c r="G348" s="332"/>
      <c r="I348" s="93"/>
    </row>
    <row r="349" spans="1:9" s="89" customFormat="1" ht="21" hidden="1" customHeight="1">
      <c r="A349" s="86"/>
      <c r="B349" s="84" t="s">
        <v>205</v>
      </c>
      <c r="C349" s="88" t="s">
        <v>64</v>
      </c>
      <c r="D349" s="90">
        <v>1</v>
      </c>
      <c r="E349" s="84"/>
      <c r="F349" s="84"/>
      <c r="G349" s="84"/>
      <c r="I349" s="93"/>
    </row>
    <row r="350" spans="1:9" s="89" customFormat="1" ht="21" hidden="1" customHeight="1">
      <c r="A350" s="94" t="s">
        <v>55</v>
      </c>
      <c r="B350" s="337" t="s">
        <v>212</v>
      </c>
      <c r="C350" s="337"/>
      <c r="D350" s="337"/>
      <c r="E350" s="337"/>
      <c r="F350" s="337"/>
      <c r="G350" s="337"/>
      <c r="I350" s="93"/>
    </row>
    <row r="351" spans="1:9" s="89" customFormat="1" ht="21" hidden="1" customHeight="1">
      <c r="A351" s="87"/>
      <c r="B351" s="88" t="s">
        <v>198</v>
      </c>
      <c r="C351" s="88"/>
      <c r="D351" s="355" t="str">
        <f>D391&amp;" Do lấy TSĐG làm chuẩn nên tổ thẩm định đánh giá TSĐG đạt tỷ lệ 100%"</f>
        <v>0,5 Do lấy TSĐG làm chuẩn nên tổ thẩm định đánh giá TSĐG đạt tỷ lệ 100%</v>
      </c>
      <c r="E351" s="356"/>
      <c r="F351" s="356"/>
      <c r="G351" s="356"/>
      <c r="I351" s="93"/>
    </row>
    <row r="352" spans="1:9" s="89" customFormat="1" ht="21" hidden="1" customHeight="1">
      <c r="A352" s="86" t="s">
        <v>199</v>
      </c>
      <c r="B352" s="88" t="s">
        <v>200</v>
      </c>
      <c r="C352" s="88" t="s">
        <v>64</v>
      </c>
      <c r="D352" s="331">
        <f>E391</f>
        <v>0.56999999999999995</v>
      </c>
      <c r="E352" s="331"/>
      <c r="F352" s="332" t="str">
        <f>IF(D353&gt;100%,"Lợi thế hơn tài sản thẩm định giá",IF(D353=100%,"Tương đương tài sản thẩm định giá",IF(D353&lt;100%,"Kém lợi thế hơn tài sản thẩm định giá")))</f>
        <v>Tương đương tài sản thẩm định giá</v>
      </c>
      <c r="G352" s="332"/>
      <c r="I352" s="93"/>
    </row>
    <row r="353" spans="1:9" s="89" customFormat="1" ht="21" hidden="1" customHeight="1">
      <c r="A353" s="86"/>
      <c r="B353" s="84" t="s">
        <v>201</v>
      </c>
      <c r="C353" s="88" t="s">
        <v>64</v>
      </c>
      <c r="D353" s="90">
        <v>1</v>
      </c>
      <c r="E353" s="84"/>
      <c r="F353" s="84"/>
      <c r="G353" s="84"/>
      <c r="I353" s="93"/>
    </row>
    <row r="354" spans="1:9" s="89" customFormat="1" ht="21" hidden="1" customHeight="1">
      <c r="A354" s="86" t="s">
        <v>199</v>
      </c>
      <c r="B354" s="88" t="s">
        <v>202</v>
      </c>
      <c r="C354" s="88" t="s">
        <v>64</v>
      </c>
      <c r="D354" s="331">
        <f>F391</f>
        <v>0.6</v>
      </c>
      <c r="E354" s="331"/>
      <c r="F354" s="332" t="str">
        <f>IF(D355&gt;100%,"Lợi thế hơn tài sản thẩm định giá",IF(D355=100%,"Tương đương tài sản thẩm định giá",IF(D355&lt;100%,"Kém lợi thế hơn tài sản thẩm định giá")))</f>
        <v>Lợi thế hơn tài sản thẩm định giá</v>
      </c>
      <c r="G354" s="332"/>
      <c r="I354" s="93"/>
    </row>
    <row r="355" spans="1:9" s="89" customFormat="1" ht="21" hidden="1" customHeight="1">
      <c r="A355" s="86"/>
      <c r="B355" s="84" t="s">
        <v>203</v>
      </c>
      <c r="C355" s="88" t="s">
        <v>64</v>
      </c>
      <c r="D355" s="90">
        <v>1.05</v>
      </c>
      <c r="E355" s="84"/>
      <c r="F355" s="84"/>
      <c r="G355" s="84"/>
      <c r="I355" s="93"/>
    </row>
    <row r="356" spans="1:9" s="89" customFormat="1" ht="21" hidden="1" customHeight="1">
      <c r="A356" s="86" t="s">
        <v>199</v>
      </c>
      <c r="B356" s="88" t="s">
        <v>204</v>
      </c>
      <c r="C356" s="88" t="s">
        <v>64</v>
      </c>
      <c r="D356" s="331">
        <f>G391</f>
        <v>0.65</v>
      </c>
      <c r="E356" s="331"/>
      <c r="F356" s="332" t="str">
        <f>IF(D357&gt;100%,"Lợi thế hơn tài sản thẩm định giá",IF(D357=100%,"Tương đương tài sản thẩm định giá",IF(D357&lt;100%,"Kém lợi thế hơn tài sản thẩm định giá")))</f>
        <v>Lợi thế hơn tài sản thẩm định giá</v>
      </c>
      <c r="G356" s="332"/>
      <c r="I356" s="93"/>
    </row>
    <row r="357" spans="1:9" s="89" customFormat="1" ht="21" hidden="1" customHeight="1">
      <c r="A357" s="86"/>
      <c r="B357" s="84" t="s">
        <v>205</v>
      </c>
      <c r="C357" s="88" t="s">
        <v>64</v>
      </c>
      <c r="D357" s="90">
        <v>1.05</v>
      </c>
      <c r="E357" s="84"/>
      <c r="F357" s="84"/>
      <c r="G357" s="84"/>
      <c r="I357" s="93"/>
    </row>
    <row r="358" spans="1:9" ht="22.5" hidden="1" customHeight="1">
      <c r="A358" s="303" t="s">
        <v>274</v>
      </c>
      <c r="B358" s="303"/>
      <c r="C358" s="303"/>
      <c r="D358" s="303"/>
      <c r="E358" s="303"/>
      <c r="F358" s="303"/>
      <c r="G358" s="303"/>
    </row>
    <row r="359" spans="1:9" hidden="1">
      <c r="B359" s="22"/>
      <c r="C359" s="22"/>
      <c r="E359" s="18" t="s">
        <v>213</v>
      </c>
    </row>
    <row r="360" spans="1:9" ht="17.45" hidden="1" customHeight="1">
      <c r="A360" s="51" t="s">
        <v>1</v>
      </c>
      <c r="B360" s="51" t="s">
        <v>214</v>
      </c>
      <c r="C360" s="65"/>
      <c r="D360" s="51" t="s">
        <v>215</v>
      </c>
      <c r="E360" s="51" t="s">
        <v>174</v>
      </c>
      <c r="F360" s="51" t="s">
        <v>175</v>
      </c>
      <c r="G360" s="51" t="s">
        <v>176</v>
      </c>
    </row>
    <row r="361" spans="1:9" hidden="1">
      <c r="A361" s="51">
        <v>1</v>
      </c>
      <c r="B361" s="96" t="s">
        <v>63</v>
      </c>
      <c r="C361" s="65"/>
      <c r="D361" s="97" t="str">
        <f>D280</f>
        <v>Ô tô con</v>
      </c>
      <c r="E361" s="97" t="str">
        <f>E280</f>
        <v>Ô tô con</v>
      </c>
      <c r="F361" s="97" t="str">
        <f>F280</f>
        <v>Ô tô con</v>
      </c>
      <c r="G361" s="97" t="str">
        <f>G280</f>
        <v>Ô tô con</v>
      </c>
    </row>
    <row r="362" spans="1:9" ht="18" hidden="1" customHeight="1">
      <c r="A362" s="98">
        <v>2</v>
      </c>
      <c r="B362" s="96" t="s">
        <v>181</v>
      </c>
      <c r="C362" s="206" t="s">
        <v>64</v>
      </c>
      <c r="D362" s="80" t="str">
        <f>D285</f>
        <v>Tháng 10 năm 2023</v>
      </c>
      <c r="E362" s="100" t="str">
        <f>E285</f>
        <v>Tháng 10 năm 2023</v>
      </c>
      <c r="F362" s="100" t="str">
        <f>F285</f>
        <v>Tháng 10 năm 2023</v>
      </c>
      <c r="G362" s="100" t="str">
        <f>G285</f>
        <v>Tháng 10 năm 2023</v>
      </c>
    </row>
    <row r="363" spans="1:9" ht="19.7" hidden="1" customHeight="1">
      <c r="A363" s="98">
        <v>3</v>
      </c>
      <c r="B363" s="96" t="s">
        <v>186</v>
      </c>
      <c r="C363" s="206" t="s">
        <v>64</v>
      </c>
      <c r="D363" s="101"/>
      <c r="E363" s="75" t="str">
        <f>E289</f>
        <v>Đã giao bán</v>
      </c>
      <c r="F363" s="75" t="str">
        <f>F289</f>
        <v>Đã giao bán</v>
      </c>
      <c r="G363" s="75" t="str">
        <f>G289</f>
        <v>Đã giao bán</v>
      </c>
    </row>
    <row r="364" spans="1:9" ht="33.75" hidden="1" customHeight="1">
      <c r="A364" s="98">
        <v>4</v>
      </c>
      <c r="B364" s="96" t="s">
        <v>282</v>
      </c>
      <c r="C364" s="206" t="s">
        <v>64</v>
      </c>
      <c r="D364" s="101"/>
      <c r="E364" s="75">
        <f>E294</f>
        <v>2014800000</v>
      </c>
      <c r="F364" s="75">
        <f>F294</f>
        <v>2024000000</v>
      </c>
      <c r="G364" s="75">
        <f>G294</f>
        <v>2014800000</v>
      </c>
    </row>
    <row r="365" spans="1:9" s="22" customFormat="1" ht="31.5" hidden="1">
      <c r="A365" s="98">
        <v>5</v>
      </c>
      <c r="B365" s="96" t="s">
        <v>216</v>
      </c>
      <c r="C365" s="206" t="s">
        <v>64</v>
      </c>
      <c r="D365" s="102"/>
      <c r="E365" s="103"/>
      <c r="F365" s="103"/>
      <c r="G365" s="103"/>
      <c r="I365" s="23"/>
    </row>
    <row r="366" spans="1:9" s="22" customFormat="1" ht="31.5" hidden="1">
      <c r="A366" s="333" t="s">
        <v>217</v>
      </c>
      <c r="B366" s="104" t="s">
        <v>218</v>
      </c>
      <c r="C366" s="65" t="s">
        <v>64</v>
      </c>
      <c r="D366" s="105" t="str">
        <f>D286</f>
        <v>Giấy đăng ký xe, đăng kiểm xe</v>
      </c>
      <c r="E366" s="105" t="str">
        <f>E286</f>
        <v>Giấy đăng ký xe, đăng kiểm xe</v>
      </c>
      <c r="F366" s="105" t="str">
        <f>F286</f>
        <v>Giấy đăng ký xe, đăng kiểm xe</v>
      </c>
      <c r="G366" s="105" t="str">
        <f>G286</f>
        <v>Giấy đăng ký xe, đăng kiểm xe</v>
      </c>
      <c r="I366" s="23"/>
    </row>
    <row r="367" spans="1:9" s="22" customFormat="1" ht="17.45" hidden="1" customHeight="1">
      <c r="A367" s="333"/>
      <c r="B367" s="106" t="s">
        <v>219</v>
      </c>
      <c r="C367" s="206" t="s">
        <v>64</v>
      </c>
      <c r="D367" s="78">
        <v>1</v>
      </c>
      <c r="E367" s="78">
        <v>1</v>
      </c>
      <c r="F367" s="78">
        <v>1</v>
      </c>
      <c r="G367" s="78">
        <v>1</v>
      </c>
      <c r="I367" s="23"/>
    </row>
    <row r="368" spans="1:9" s="22" customFormat="1" ht="20.45" hidden="1" customHeight="1">
      <c r="A368" s="333"/>
      <c r="B368" s="106" t="s">
        <v>220</v>
      </c>
      <c r="C368" s="206" t="s">
        <v>64</v>
      </c>
      <c r="D368" s="78"/>
      <c r="E368" s="107">
        <f>(D367-E367)/E367</f>
        <v>0</v>
      </c>
      <c r="F368" s="107">
        <f>(D367-F367)/F367</f>
        <v>0</v>
      </c>
      <c r="G368" s="107">
        <f>(D367-G367)/G367</f>
        <v>0</v>
      </c>
      <c r="I368" s="23"/>
    </row>
    <row r="369" spans="1:9" s="22" customFormat="1" ht="18" hidden="1" customHeight="1">
      <c r="A369" s="333"/>
      <c r="B369" s="106" t="s">
        <v>284</v>
      </c>
      <c r="C369" s="206" t="s">
        <v>64</v>
      </c>
      <c r="D369" s="101"/>
      <c r="E369" s="75">
        <f>E364*E368</f>
        <v>0</v>
      </c>
      <c r="F369" s="75">
        <f>F364*F368</f>
        <v>0</v>
      </c>
      <c r="G369" s="75">
        <f>G364*G368</f>
        <v>0</v>
      </c>
      <c r="I369" s="23"/>
    </row>
    <row r="370" spans="1:9" s="22" customFormat="1" ht="20.45" hidden="1" customHeight="1">
      <c r="A370" s="333"/>
      <c r="B370" s="106" t="s">
        <v>222</v>
      </c>
      <c r="C370" s="206"/>
      <c r="D370" s="101"/>
      <c r="E370" s="75">
        <f>E364+E369</f>
        <v>2014800000</v>
      </c>
      <c r="F370" s="75">
        <f>F364+F369</f>
        <v>2024000000</v>
      </c>
      <c r="G370" s="75">
        <f>G364+G369</f>
        <v>2014800000</v>
      </c>
      <c r="I370" s="23"/>
    </row>
    <row r="371" spans="1:9" s="22" customFormat="1" hidden="1">
      <c r="A371" s="333" t="s">
        <v>223</v>
      </c>
      <c r="B371" s="104" t="s">
        <v>224</v>
      </c>
      <c r="C371" s="65" t="s">
        <v>64</v>
      </c>
      <c r="D371" s="108">
        <f>D282</f>
        <v>2014</v>
      </c>
      <c r="E371" s="108">
        <f>E282</f>
        <v>2014</v>
      </c>
      <c r="F371" s="108">
        <f>F282</f>
        <v>2014</v>
      </c>
      <c r="G371" s="108">
        <f>G282</f>
        <v>2014</v>
      </c>
      <c r="I371" s="23"/>
    </row>
    <row r="372" spans="1:9" s="22" customFormat="1" ht="20.45" hidden="1" customHeight="1">
      <c r="A372" s="333"/>
      <c r="B372" s="106" t="s">
        <v>219</v>
      </c>
      <c r="C372" s="206" t="s">
        <v>64</v>
      </c>
      <c r="D372" s="78">
        <v>1</v>
      </c>
      <c r="E372" s="78">
        <v>1</v>
      </c>
      <c r="F372" s="78">
        <v>1</v>
      </c>
      <c r="G372" s="78">
        <v>1</v>
      </c>
      <c r="I372" s="23"/>
    </row>
    <row r="373" spans="1:9" s="22" customFormat="1" ht="20.45" hidden="1" customHeight="1">
      <c r="A373" s="333"/>
      <c r="B373" s="106" t="s">
        <v>220</v>
      </c>
      <c r="C373" s="206" t="s">
        <v>64</v>
      </c>
      <c r="D373" s="78"/>
      <c r="E373" s="107">
        <f>(D372-E372)/E372</f>
        <v>0</v>
      </c>
      <c r="F373" s="107">
        <f>(D372-F372)/F372</f>
        <v>0</v>
      </c>
      <c r="G373" s="107">
        <f>(D372-G372)/G372</f>
        <v>0</v>
      </c>
      <c r="I373" s="23"/>
    </row>
    <row r="374" spans="1:9" s="22" customFormat="1" ht="18" hidden="1" customHeight="1">
      <c r="A374" s="333"/>
      <c r="B374" s="106" t="s">
        <v>284</v>
      </c>
      <c r="C374" s="206" t="s">
        <v>64</v>
      </c>
      <c r="D374" s="101"/>
      <c r="E374" s="75">
        <f>E364*E373</f>
        <v>0</v>
      </c>
      <c r="F374" s="75">
        <f>F364*F373</f>
        <v>0</v>
      </c>
      <c r="G374" s="75">
        <f>G364*G373</f>
        <v>0</v>
      </c>
      <c r="I374" s="23"/>
    </row>
    <row r="375" spans="1:9" s="22" customFormat="1" ht="16.350000000000001" hidden="1" customHeight="1">
      <c r="A375" s="333"/>
      <c r="B375" s="106" t="s">
        <v>222</v>
      </c>
      <c r="C375" s="206"/>
      <c r="D375" s="101"/>
      <c r="E375" s="75">
        <f>E370+E374</f>
        <v>2014800000</v>
      </c>
      <c r="F375" s="75">
        <f>F370+F374</f>
        <v>2024000000</v>
      </c>
      <c r="G375" s="75">
        <f>G370+G374</f>
        <v>2014800000</v>
      </c>
      <c r="I375" s="23"/>
    </row>
    <row r="376" spans="1:9" ht="16.350000000000001" hidden="1" customHeight="1">
      <c r="A376" s="333" t="s">
        <v>225</v>
      </c>
      <c r="B376" s="104" t="str">
        <f>B291</f>
        <v>Màu sơn</v>
      </c>
      <c r="C376" s="65" t="s">
        <v>64</v>
      </c>
      <c r="D376" s="105"/>
      <c r="E376" s="105"/>
      <c r="F376" s="105"/>
      <c r="G376" s="105"/>
    </row>
    <row r="377" spans="1:9" ht="21.75" hidden="1" customHeight="1">
      <c r="A377" s="333"/>
      <c r="B377" s="106" t="s">
        <v>219</v>
      </c>
      <c r="C377" s="206" t="s">
        <v>64</v>
      </c>
      <c r="D377" s="78">
        <v>1</v>
      </c>
      <c r="E377" s="78">
        <v>1</v>
      </c>
      <c r="F377" s="78">
        <v>1</v>
      </c>
      <c r="G377" s="78">
        <v>1</v>
      </c>
    </row>
    <row r="378" spans="1:9" ht="21.75" hidden="1" customHeight="1">
      <c r="A378" s="333"/>
      <c r="B378" s="106" t="s">
        <v>220</v>
      </c>
      <c r="C378" s="206" t="s">
        <v>64</v>
      </c>
      <c r="D378" s="78"/>
      <c r="E378" s="107">
        <f>(D377-E377)/E377</f>
        <v>0</v>
      </c>
      <c r="F378" s="107">
        <f>(D377-F377)/F377</f>
        <v>0</v>
      </c>
      <c r="G378" s="107">
        <f>(D377-G377)/G377</f>
        <v>0</v>
      </c>
    </row>
    <row r="379" spans="1:9" ht="21.75" hidden="1" customHeight="1">
      <c r="A379" s="333"/>
      <c r="B379" s="106" t="s">
        <v>221</v>
      </c>
      <c r="C379" s="206" t="s">
        <v>64</v>
      </c>
      <c r="D379" s="101"/>
      <c r="E379" s="75">
        <f>E364*E378</f>
        <v>0</v>
      </c>
      <c r="F379" s="75">
        <f>F364*F378</f>
        <v>0</v>
      </c>
      <c r="G379" s="75">
        <f>G364*G378</f>
        <v>0</v>
      </c>
    </row>
    <row r="380" spans="1:9" ht="21.75" hidden="1" customHeight="1">
      <c r="A380" s="333"/>
      <c r="B380" s="106" t="s">
        <v>222</v>
      </c>
      <c r="C380" s="206"/>
      <c r="D380" s="101"/>
      <c r="E380" s="75">
        <f>E375+E379</f>
        <v>2014800000</v>
      </c>
      <c r="F380" s="75">
        <f>F375+F379</f>
        <v>2024000000</v>
      </c>
      <c r="G380" s="75">
        <f>G375+G379</f>
        <v>2014800000</v>
      </c>
    </row>
    <row r="381" spans="1:9" s="109" customFormat="1" hidden="1">
      <c r="A381" s="333" t="s">
        <v>225</v>
      </c>
      <c r="B381" s="104" t="str">
        <f>B292</f>
        <v>Biển số</v>
      </c>
      <c r="C381" s="207" t="s">
        <v>64</v>
      </c>
      <c r="D381" s="105" t="str">
        <f>D292</f>
        <v>30A - 569.87</v>
      </c>
      <c r="E381" s="105" t="str">
        <f>E292</f>
        <v>Hà Nội</v>
      </c>
      <c r="F381" s="105" t="str">
        <f>F292</f>
        <v>Hà Nội</v>
      </c>
      <c r="G381" s="105" t="str">
        <f>G292</f>
        <v>Hà Nội</v>
      </c>
      <c r="I381" s="110"/>
    </row>
    <row r="382" spans="1:9" ht="17.45" hidden="1" customHeight="1">
      <c r="A382" s="333"/>
      <c r="B382" s="106" t="s">
        <v>219</v>
      </c>
      <c r="C382" s="206" t="s">
        <v>64</v>
      </c>
      <c r="D382" s="78">
        <v>1</v>
      </c>
      <c r="E382" s="78">
        <v>1</v>
      </c>
      <c r="F382" s="78">
        <v>1</v>
      </c>
      <c r="G382" s="78">
        <v>1</v>
      </c>
      <c r="H382" s="78">
        <v>1</v>
      </c>
    </row>
    <row r="383" spans="1:9" ht="21" hidden="1" customHeight="1">
      <c r="A383" s="333"/>
      <c r="B383" s="106" t="s">
        <v>220</v>
      </c>
      <c r="C383" s="206" t="s">
        <v>64</v>
      </c>
      <c r="D383" s="101"/>
      <c r="E383" s="107">
        <f>(D382-E382)/E382</f>
        <v>0</v>
      </c>
      <c r="F383" s="107">
        <f>(D382-F382)/F382</f>
        <v>0</v>
      </c>
      <c r="G383" s="107">
        <f>(D382-G382)/G382</f>
        <v>0</v>
      </c>
    </row>
    <row r="384" spans="1:9" ht="18" hidden="1" customHeight="1">
      <c r="A384" s="333"/>
      <c r="B384" s="106" t="s">
        <v>221</v>
      </c>
      <c r="C384" s="206" t="s">
        <v>64</v>
      </c>
      <c r="D384" s="101"/>
      <c r="E384" s="76">
        <f>E383*E364</f>
        <v>0</v>
      </c>
      <c r="F384" s="76">
        <f>F383*F364</f>
        <v>0</v>
      </c>
      <c r="G384" s="76">
        <f>G383*G364</f>
        <v>0</v>
      </c>
    </row>
    <row r="385" spans="1:9" ht="21" hidden="1" customHeight="1">
      <c r="A385" s="333"/>
      <c r="B385" s="106" t="s">
        <v>222</v>
      </c>
      <c r="C385" s="206"/>
      <c r="D385" s="101"/>
      <c r="E385" s="76">
        <f>E380+E384</f>
        <v>2014800000</v>
      </c>
      <c r="F385" s="76">
        <f>F380+F384</f>
        <v>2024000000</v>
      </c>
      <c r="G385" s="76">
        <f>G380+G384</f>
        <v>2014800000</v>
      </c>
    </row>
    <row r="386" spans="1:9" s="109" customFormat="1" hidden="1">
      <c r="A386" s="333" t="s">
        <v>228</v>
      </c>
      <c r="B386" s="104" t="str">
        <f>B293</f>
        <v>Số km đã đi</v>
      </c>
      <c r="C386" s="207" t="s">
        <v>64</v>
      </c>
      <c r="D386" s="111">
        <f>D293</f>
        <v>275788</v>
      </c>
      <c r="E386" s="111" t="str">
        <f>E293</f>
        <v>Không xác định</v>
      </c>
      <c r="F386" s="111" t="str">
        <f>F293</f>
        <v>Không xác định</v>
      </c>
      <c r="G386" s="111" t="str">
        <f>G293</f>
        <v>Không xác định</v>
      </c>
      <c r="I386" s="110"/>
    </row>
    <row r="387" spans="1:9" ht="15" hidden="1" customHeight="1">
      <c r="A387" s="333"/>
      <c r="B387" s="106" t="s">
        <v>219</v>
      </c>
      <c r="C387" s="206" t="s">
        <v>64</v>
      </c>
      <c r="D387" s="78">
        <v>1</v>
      </c>
      <c r="E387" s="78">
        <v>1</v>
      </c>
      <c r="F387" s="78">
        <v>1</v>
      </c>
      <c r="G387" s="78">
        <v>1</v>
      </c>
      <c r="H387" s="78">
        <v>1</v>
      </c>
    </row>
    <row r="388" spans="1:9" ht="15.6" hidden="1" customHeight="1">
      <c r="A388" s="333"/>
      <c r="B388" s="106" t="s">
        <v>220</v>
      </c>
      <c r="C388" s="206" t="s">
        <v>64</v>
      </c>
      <c r="D388" s="101"/>
      <c r="E388" s="107">
        <f>(1-E387)/E387</f>
        <v>0</v>
      </c>
      <c r="F388" s="107">
        <f>(1-F387)/F387</f>
        <v>0</v>
      </c>
      <c r="G388" s="107">
        <f>(1-G387)/G387</f>
        <v>0</v>
      </c>
    </row>
    <row r="389" spans="1:9" ht="17.45" hidden="1" customHeight="1">
      <c r="A389" s="333"/>
      <c r="B389" s="106" t="s">
        <v>221</v>
      </c>
      <c r="C389" s="206" t="s">
        <v>64</v>
      </c>
      <c r="D389" s="101"/>
      <c r="E389" s="76">
        <f>E388*E364</f>
        <v>0</v>
      </c>
      <c r="F389" s="76">
        <f>F388*F364</f>
        <v>0</v>
      </c>
      <c r="G389" s="76">
        <f>G388*G364</f>
        <v>0</v>
      </c>
    </row>
    <row r="390" spans="1:9" ht="13.7" hidden="1" customHeight="1">
      <c r="A390" s="333"/>
      <c r="B390" s="106" t="s">
        <v>222</v>
      </c>
      <c r="C390" s="206"/>
      <c r="D390" s="101"/>
      <c r="E390" s="76">
        <f>E385+E389</f>
        <v>2014800000</v>
      </c>
      <c r="F390" s="76">
        <f>F385+F389</f>
        <v>2024000000</v>
      </c>
      <c r="G390" s="76">
        <f>G385+G389</f>
        <v>2014800000</v>
      </c>
    </row>
    <row r="391" spans="1:9" hidden="1">
      <c r="A391" s="333" t="s">
        <v>228</v>
      </c>
      <c r="B391" s="104" t="e">
        <f>#REF!</f>
        <v>#REF!</v>
      </c>
      <c r="C391" s="206" t="s">
        <v>64</v>
      </c>
      <c r="D391" s="112">
        <v>0.5</v>
      </c>
      <c r="E391" s="112">
        <v>0.56999999999999995</v>
      </c>
      <c r="F391" s="112">
        <v>0.6</v>
      </c>
      <c r="G391" s="112">
        <v>0.65</v>
      </c>
    </row>
    <row r="392" spans="1:9" ht="21.75" hidden="1" customHeight="1">
      <c r="A392" s="333"/>
      <c r="B392" s="106" t="s">
        <v>219</v>
      </c>
      <c r="C392" s="206" t="s">
        <v>64</v>
      </c>
      <c r="D392" s="78">
        <v>1</v>
      </c>
      <c r="E392" s="78">
        <v>1</v>
      </c>
      <c r="F392" s="78">
        <v>1</v>
      </c>
      <c r="G392" s="78">
        <v>1</v>
      </c>
      <c r="H392" s="78">
        <v>1</v>
      </c>
    </row>
    <row r="393" spans="1:9" ht="21.75" hidden="1" customHeight="1">
      <c r="A393" s="333"/>
      <c r="B393" s="106" t="s">
        <v>220</v>
      </c>
      <c r="C393" s="206" t="s">
        <v>64</v>
      </c>
      <c r="D393" s="78"/>
      <c r="E393" s="107" t="e">
        <f>(#REF!-E392)/E392</f>
        <v>#REF!</v>
      </c>
      <c r="F393" s="107" t="e">
        <f>(#REF!-F392)/F392</f>
        <v>#REF!</v>
      </c>
      <c r="G393" s="107" t="e">
        <f>(#REF!-G392)/G392</f>
        <v>#REF!</v>
      </c>
    </row>
    <row r="394" spans="1:9" ht="21.75" hidden="1" customHeight="1">
      <c r="A394" s="333"/>
      <c r="B394" s="106" t="s">
        <v>221</v>
      </c>
      <c r="C394" s="206" t="s">
        <v>64</v>
      </c>
      <c r="D394" s="101"/>
      <c r="E394" s="75" t="e">
        <f>E393*E364</f>
        <v>#REF!</v>
      </c>
      <c r="F394" s="75" t="e">
        <f>F393*F364</f>
        <v>#REF!</v>
      </c>
      <c r="G394" s="75" t="e">
        <f>G393*G364</f>
        <v>#REF!</v>
      </c>
    </row>
    <row r="395" spans="1:9" ht="21.75" hidden="1" customHeight="1">
      <c r="A395" s="333"/>
      <c r="B395" s="106" t="s">
        <v>222</v>
      </c>
      <c r="C395" s="206" t="s">
        <v>64</v>
      </c>
      <c r="D395" s="101"/>
      <c r="E395" s="75" t="e">
        <f>E390+E394</f>
        <v>#REF!</v>
      </c>
      <c r="F395" s="75" t="e">
        <f>F390+F394</f>
        <v>#REF!</v>
      </c>
      <c r="G395" s="75" t="e">
        <f>G390+G394</f>
        <v>#REF!</v>
      </c>
    </row>
    <row r="396" spans="1:9" ht="37.5" hidden="1" customHeight="1">
      <c r="A396" s="333" t="s">
        <v>229</v>
      </c>
      <c r="B396" s="104" t="s">
        <v>230</v>
      </c>
      <c r="C396" s="206" t="s">
        <v>64</v>
      </c>
      <c r="D396" s="113" t="s">
        <v>231</v>
      </c>
      <c r="E396" s="113" t="s">
        <v>232</v>
      </c>
      <c r="F396" s="113" t="s">
        <v>233</v>
      </c>
      <c r="G396" s="113" t="s">
        <v>231</v>
      </c>
    </row>
    <row r="397" spans="1:9" ht="21.75" hidden="1" customHeight="1">
      <c r="A397" s="333"/>
      <c r="B397" s="106" t="s">
        <v>219</v>
      </c>
      <c r="C397" s="206" t="s">
        <v>64</v>
      </c>
      <c r="D397" s="78">
        <v>1</v>
      </c>
      <c r="E397" s="78">
        <v>1</v>
      </c>
      <c r="F397" s="78">
        <v>1</v>
      </c>
      <c r="G397" s="78">
        <v>1</v>
      </c>
      <c r="H397" s="78">
        <v>1</v>
      </c>
    </row>
    <row r="398" spans="1:9" ht="21.75" hidden="1" customHeight="1">
      <c r="A398" s="333"/>
      <c r="B398" s="106" t="s">
        <v>220</v>
      </c>
      <c r="C398" s="206" t="s">
        <v>64</v>
      </c>
      <c r="D398" s="78"/>
      <c r="E398" s="107" t="e">
        <f>(#REF!-E397)/E397</f>
        <v>#REF!</v>
      </c>
      <c r="F398" s="107" t="e">
        <f>(#REF!-F397)/F397</f>
        <v>#REF!</v>
      </c>
      <c r="G398" s="107" t="e">
        <f>(#REF!-G397)/G397</f>
        <v>#REF!</v>
      </c>
    </row>
    <row r="399" spans="1:9" ht="21.75" hidden="1" customHeight="1">
      <c r="A399" s="333"/>
      <c r="B399" s="106" t="s">
        <v>221</v>
      </c>
      <c r="C399" s="206" t="s">
        <v>64</v>
      </c>
      <c r="D399" s="101"/>
      <c r="E399" s="75" t="e">
        <f>E398*E364</f>
        <v>#REF!</v>
      </c>
      <c r="F399" s="75" t="e">
        <f>F398*F364</f>
        <v>#REF!</v>
      </c>
      <c r="G399" s="75" t="e">
        <f>G398*G364</f>
        <v>#REF!</v>
      </c>
    </row>
    <row r="400" spans="1:9" ht="21.75" hidden="1" customHeight="1">
      <c r="A400" s="333"/>
      <c r="B400" s="106" t="s">
        <v>222</v>
      </c>
      <c r="C400" s="206" t="s">
        <v>64</v>
      </c>
      <c r="D400" s="101"/>
      <c r="E400" s="75" t="e">
        <f>E395+E399</f>
        <v>#REF!</v>
      </c>
      <c r="F400" s="75" t="e">
        <f>F395+F399</f>
        <v>#REF!</v>
      </c>
      <c r="G400" s="75" t="e">
        <f>G395+G399</f>
        <v>#REF!</v>
      </c>
    </row>
    <row r="401" spans="1:11" s="22" customFormat="1" ht="19.350000000000001" hidden="1" customHeight="1">
      <c r="A401" s="98">
        <v>6</v>
      </c>
      <c r="B401" s="96" t="s">
        <v>234</v>
      </c>
      <c r="C401" s="65" t="s">
        <v>64</v>
      </c>
      <c r="D401" s="102"/>
      <c r="E401" s="154" t="e">
        <f>E364+E379+E384+E389+E394+E374+E369+E399</f>
        <v>#REF!</v>
      </c>
      <c r="F401" s="154" t="e">
        <f>F364+F379+F384+F389+F394+F374+F369+F399</f>
        <v>#REF!</v>
      </c>
      <c r="G401" s="154" t="e">
        <f>G364+G379+G384+G389+G394+G374+G369+G399</f>
        <v>#REF!</v>
      </c>
      <c r="I401" s="23"/>
    </row>
    <row r="402" spans="1:11" s="22" customFormat="1" ht="33" hidden="1" customHeight="1">
      <c r="A402" s="98" t="s">
        <v>285</v>
      </c>
      <c r="B402" s="96" t="s">
        <v>235</v>
      </c>
      <c r="C402" s="65" t="s">
        <v>64</v>
      </c>
      <c r="D402" s="102"/>
      <c r="E402" s="334" t="e">
        <f>ROUND((E401+F401+G401)/3,-6)</f>
        <v>#REF!</v>
      </c>
      <c r="F402" s="334"/>
      <c r="G402" s="334"/>
      <c r="I402" s="23"/>
    </row>
    <row r="403" spans="1:11" s="22" customFormat="1" ht="51.6" hidden="1" customHeight="1">
      <c r="A403" s="98" t="s">
        <v>286</v>
      </c>
      <c r="B403" s="96" t="s">
        <v>236</v>
      </c>
      <c r="C403" s="65" t="s">
        <v>64</v>
      </c>
      <c r="D403" s="102"/>
      <c r="E403" s="155" t="e">
        <f>(E401-E402)/E402</f>
        <v>#REF!</v>
      </c>
      <c r="F403" s="155" t="e">
        <f>(F401-E402)/E402</f>
        <v>#REF!</v>
      </c>
      <c r="G403" s="155" t="e">
        <f>(G401-E402)/E402</f>
        <v>#REF!</v>
      </c>
      <c r="I403" s="23"/>
    </row>
    <row r="404" spans="1:11" ht="21" hidden="1" customHeight="1">
      <c r="A404" s="98">
        <v>7</v>
      </c>
      <c r="B404" s="99" t="s">
        <v>237</v>
      </c>
      <c r="C404" s="206" t="s">
        <v>64</v>
      </c>
      <c r="D404" s="114"/>
      <c r="E404" s="76" t="e">
        <f>ABS(E379)+ABS(E384)+ABS(E389)+ABS(E394)+ ABS(E374)+ ABS(E369)+ABS(E399)</f>
        <v>#REF!</v>
      </c>
      <c r="F404" s="76" t="e">
        <f>ABS(F379)+ABS(F384)+ABS(F389)+ABS(F394)+ ABS(F374)+ ABS(F369)+ABS(F399)</f>
        <v>#REF!</v>
      </c>
      <c r="G404" s="76" t="e">
        <f>ABS(G379)+ABS(G384)+ABS(G389)+ABS(G394)+ ABS(G374)+ ABS(G369)+ABS(G399)</f>
        <v>#REF!</v>
      </c>
    </row>
    <row r="405" spans="1:11" ht="21" hidden="1" customHeight="1">
      <c r="A405" s="98">
        <v>8</v>
      </c>
      <c r="B405" s="99" t="s">
        <v>238</v>
      </c>
      <c r="C405" s="206" t="s">
        <v>64</v>
      </c>
      <c r="D405" s="101"/>
      <c r="E405" s="76">
        <v>0</v>
      </c>
      <c r="F405" s="76">
        <v>0</v>
      </c>
      <c r="G405" s="76">
        <v>0</v>
      </c>
    </row>
    <row r="406" spans="1:11" ht="21" hidden="1" customHeight="1">
      <c r="A406" s="98">
        <v>9</v>
      </c>
      <c r="B406" s="99" t="s">
        <v>239</v>
      </c>
      <c r="C406" s="206" t="s">
        <v>64</v>
      </c>
      <c r="D406" s="101"/>
      <c r="E406" s="115">
        <v>0</v>
      </c>
      <c r="F406" s="115">
        <v>0</v>
      </c>
      <c r="G406" s="115">
        <v>0</v>
      </c>
      <c r="H406" s="116"/>
      <c r="I406" s="116" t="e">
        <f>F378+F388+F393</f>
        <v>#REF!</v>
      </c>
      <c r="J406" s="116" t="e">
        <f>G378+G388+G393</f>
        <v>#REF!</v>
      </c>
      <c r="K406" s="116" t="e">
        <f>G378+G388+G393</f>
        <v>#REF!</v>
      </c>
    </row>
    <row r="407" spans="1:11" s="23" customFormat="1" ht="21" hidden="1" customHeight="1">
      <c r="A407" s="117">
        <v>10</v>
      </c>
      <c r="B407" s="118" t="s">
        <v>240</v>
      </c>
      <c r="C407" s="118" t="s">
        <v>64</v>
      </c>
      <c r="D407" s="119"/>
      <c r="E407" s="120" t="e">
        <f>E379+E384+E394+E389+E399+E374+E369</f>
        <v>#REF!</v>
      </c>
      <c r="F407" s="120" t="e">
        <f>F379+F384+F394+F389+F399+F374+F369</f>
        <v>#REF!</v>
      </c>
      <c r="G407" s="120" t="e">
        <f>G379+G384+G394+G389+G399+G374+G369</f>
        <v>#REF!</v>
      </c>
    </row>
    <row r="408" spans="1:11" s="23" customFormat="1" ht="31.5" hidden="1">
      <c r="A408" s="117"/>
      <c r="B408" s="121" t="s">
        <v>241</v>
      </c>
      <c r="C408" s="118" t="s">
        <v>64</v>
      </c>
      <c r="D408" s="119"/>
      <c r="E408" s="335" t="e">
        <f>ROUND(E402,-6)</f>
        <v>#REF!</v>
      </c>
      <c r="F408" s="335"/>
      <c r="G408" s="335"/>
    </row>
    <row r="409" spans="1:11" s="19" customFormat="1" ht="8.25" hidden="1" customHeight="1">
      <c r="A409" s="122"/>
      <c r="B409" s="122"/>
      <c r="C409" s="122"/>
      <c r="D409" s="122"/>
      <c r="E409" s="23"/>
      <c r="F409" s="23"/>
      <c r="G409" s="23"/>
    </row>
    <row r="410" spans="1:11" s="19" customFormat="1" ht="21.75" hidden="1" customHeight="1">
      <c r="A410" s="122" t="s">
        <v>275</v>
      </c>
      <c r="B410" s="336" t="s">
        <v>243</v>
      </c>
      <c r="C410" s="336"/>
      <c r="D410" s="336"/>
      <c r="E410" s="336"/>
      <c r="F410" s="336"/>
      <c r="G410" s="336"/>
    </row>
    <row r="411" spans="1:11" s="40" customFormat="1" ht="35.25" hidden="1" customHeight="1">
      <c r="A411" s="337" t="s">
        <v>244</v>
      </c>
      <c r="B411" s="337"/>
      <c r="C411" s="337"/>
      <c r="D411" s="337"/>
      <c r="E411" s="337"/>
      <c r="F411" s="337"/>
      <c r="G411" s="337"/>
      <c r="I411" s="85"/>
    </row>
    <row r="412" spans="1:11" s="40" customFormat="1" ht="21" hidden="1" customHeight="1">
      <c r="A412" s="123" t="s">
        <v>245</v>
      </c>
      <c r="C412" s="40" t="s">
        <v>64</v>
      </c>
      <c r="E412" s="124" t="e">
        <f>ROUND(E408,-3)</f>
        <v>#REF!</v>
      </c>
      <c r="F412" s="48" t="s">
        <v>246</v>
      </c>
      <c r="I412" s="85"/>
    </row>
    <row r="413" spans="1:11" s="19" customFormat="1" ht="5.25" hidden="1" customHeight="1">
      <c r="A413" s="122"/>
      <c r="B413" s="122"/>
      <c r="C413" s="122"/>
      <c r="D413" s="122"/>
      <c r="E413" s="23"/>
      <c r="F413" s="23"/>
      <c r="G413" s="23"/>
    </row>
    <row r="414" spans="1:11" s="40" customFormat="1" ht="24.75" hidden="1" customHeight="1">
      <c r="A414" s="338" t="s">
        <v>247</v>
      </c>
      <c r="B414" s="339"/>
      <c r="C414" s="339"/>
      <c r="D414" s="340"/>
      <c r="E414" s="51" t="s">
        <v>174</v>
      </c>
      <c r="F414" s="51" t="s">
        <v>175</v>
      </c>
      <c r="G414" s="51" t="s">
        <v>176</v>
      </c>
      <c r="I414" s="85"/>
    </row>
    <row r="415" spans="1:11" s="40" customFormat="1" ht="24.75" hidden="1" customHeight="1">
      <c r="A415" s="341"/>
      <c r="B415" s="342"/>
      <c r="C415" s="342"/>
      <c r="D415" s="343"/>
      <c r="E415" s="125" t="e">
        <f>E403</f>
        <v>#REF!</v>
      </c>
      <c r="F415" s="125" t="e">
        <f>F403</f>
        <v>#REF!</v>
      </c>
      <c r="G415" s="125" t="e">
        <f>G403</f>
        <v>#REF!</v>
      </c>
      <c r="I415" s="85"/>
    </row>
    <row r="416" spans="1:11" s="40" customFormat="1" ht="24.75" hidden="1" customHeight="1">
      <c r="A416" s="344"/>
      <c r="B416" s="345"/>
      <c r="C416" s="345"/>
      <c r="D416" s="346"/>
      <c r="E416" s="125" t="s">
        <v>248</v>
      </c>
      <c r="F416" s="125" t="s">
        <v>248</v>
      </c>
      <c r="G416" s="125" t="s">
        <v>248</v>
      </c>
      <c r="I416" s="85"/>
    </row>
    <row r="417" spans="1:9" s="40" customFormat="1" ht="5.25" hidden="1" customHeight="1">
      <c r="A417" s="123"/>
      <c r="G417" s="126"/>
      <c r="I417" s="85"/>
    </row>
    <row r="418" spans="1:9" s="40" customFormat="1" ht="21" hidden="1" customHeight="1">
      <c r="A418" s="347" t="s">
        <v>249</v>
      </c>
      <c r="B418" s="347"/>
      <c r="C418" s="347"/>
      <c r="D418" s="347"/>
      <c r="E418" s="347"/>
      <c r="F418" s="347"/>
      <c r="G418" s="347"/>
      <c r="I418" s="85"/>
    </row>
    <row r="419" spans="1:9" s="40" customFormat="1" ht="6" hidden="1" customHeight="1">
      <c r="A419" s="127"/>
      <c r="B419" s="127"/>
      <c r="C419" s="123"/>
      <c r="D419" s="127"/>
      <c r="E419" s="127"/>
      <c r="F419" s="127"/>
      <c r="G419" s="127"/>
      <c r="I419" s="85"/>
    </row>
    <row r="420" spans="1:9" s="48" customFormat="1" ht="21" hidden="1" customHeight="1">
      <c r="A420" s="313" t="s">
        <v>250</v>
      </c>
      <c r="B420" s="313"/>
      <c r="C420" s="313"/>
      <c r="D420" s="313"/>
      <c r="E420" s="313"/>
      <c r="F420" s="313"/>
      <c r="G420" s="313"/>
      <c r="I420" s="124"/>
    </row>
    <row r="421" spans="1:9" s="48" customFormat="1" ht="21" hidden="1" customHeight="1">
      <c r="A421" s="313" t="s">
        <v>251</v>
      </c>
      <c r="B421" s="313"/>
      <c r="C421" s="313"/>
      <c r="D421" s="313"/>
      <c r="E421" s="313"/>
      <c r="F421" s="313"/>
      <c r="G421" s="313"/>
      <c r="I421" s="124"/>
    </row>
    <row r="422" spans="1:9" s="48" customFormat="1" ht="41.25" hidden="1" customHeight="1">
      <c r="A422" s="314" t="s">
        <v>252</v>
      </c>
      <c r="B422" s="315"/>
      <c r="C422" s="315"/>
      <c r="D422" s="315"/>
      <c r="E422" s="315"/>
      <c r="F422" s="315"/>
      <c r="G422" s="315"/>
      <c r="I422" s="124"/>
    </row>
    <row r="423" spans="1:9" s="48" customFormat="1" ht="28.5" hidden="1" customHeight="1">
      <c r="A423" s="35"/>
      <c r="B423" s="26" t="s">
        <v>253</v>
      </c>
      <c r="C423" s="68"/>
      <c r="D423" s="26"/>
      <c r="E423" s="128" t="s">
        <v>254</v>
      </c>
      <c r="F423" s="316"/>
      <c r="G423" s="316"/>
      <c r="I423" s="124"/>
    </row>
    <row r="424" spans="1:9" s="48" customFormat="1" ht="21.6" hidden="1" customHeight="1">
      <c r="A424" s="35"/>
      <c r="B424" s="317" t="s">
        <v>255</v>
      </c>
      <c r="C424" s="318"/>
      <c r="D424" s="318"/>
      <c r="E424" s="290" t="s">
        <v>256</v>
      </c>
      <c r="F424" s="290"/>
      <c r="G424" s="290"/>
      <c r="I424" s="124"/>
    </row>
    <row r="425" spans="1:9" s="48" customFormat="1" ht="21.6" hidden="1" customHeight="1">
      <c r="A425" s="35"/>
      <c r="B425" s="317"/>
      <c r="C425" s="319"/>
      <c r="D425" s="319"/>
      <c r="E425" s="290" t="s">
        <v>257</v>
      </c>
      <c r="F425" s="290"/>
      <c r="G425" s="290"/>
      <c r="I425" s="124"/>
    </row>
    <row r="426" spans="1:9" s="48" customFormat="1" ht="21.6" hidden="1" customHeight="1">
      <c r="A426" s="35"/>
      <c r="B426" s="26"/>
      <c r="C426" s="68"/>
      <c r="D426" s="26"/>
      <c r="E426" s="290" t="s">
        <v>258</v>
      </c>
      <c r="F426" s="290"/>
      <c r="G426" s="290"/>
      <c r="I426" s="124"/>
    </row>
    <row r="427" spans="1:9" s="48" customFormat="1" ht="21.6" hidden="1" customHeight="1">
      <c r="A427" s="35"/>
      <c r="B427" s="26"/>
      <c r="C427" s="68"/>
      <c r="D427" s="26"/>
      <c r="E427" s="290" t="s">
        <v>259</v>
      </c>
      <c r="F427" s="290"/>
      <c r="G427" s="290"/>
      <c r="I427" s="124"/>
    </row>
    <row r="428" spans="1:9" s="48" customFormat="1" ht="21.6" hidden="1" customHeight="1">
      <c r="A428" s="35"/>
      <c r="B428" s="26" t="s">
        <v>260</v>
      </c>
      <c r="C428" s="68"/>
      <c r="D428" s="26"/>
      <c r="E428" s="26"/>
      <c r="F428" s="26"/>
      <c r="G428" s="26"/>
      <c r="I428" s="124"/>
    </row>
    <row r="429" spans="1:9" s="49" customFormat="1" ht="10.5" hidden="1" customHeight="1">
      <c r="B429" s="18"/>
      <c r="C429" s="18"/>
      <c r="D429" s="18"/>
      <c r="E429" s="18"/>
      <c r="F429" s="18"/>
      <c r="G429" s="50"/>
    </row>
    <row r="430" spans="1:9" s="52" customFormat="1" ht="39.75" hidden="1" customHeight="1">
      <c r="A430" s="51" t="s">
        <v>1</v>
      </c>
      <c r="B430" s="320" t="s">
        <v>261</v>
      </c>
      <c r="C430" s="321"/>
      <c r="D430" s="51" t="s">
        <v>262</v>
      </c>
      <c r="E430" s="51" t="s">
        <v>263</v>
      </c>
      <c r="F430" s="51" t="s">
        <v>264</v>
      </c>
      <c r="G430" s="51" t="s">
        <v>40</v>
      </c>
      <c r="I430" s="49"/>
    </row>
    <row r="431" spans="1:9" ht="21.95" hidden="1" customHeight="1">
      <c r="A431" s="54">
        <v>1</v>
      </c>
      <c r="B431" s="295" t="s">
        <v>20</v>
      </c>
      <c r="C431" s="297"/>
      <c r="D431" s="129">
        <v>0.75</v>
      </c>
      <c r="E431" s="129">
        <v>0.55000000000000004</v>
      </c>
      <c r="F431" s="130">
        <f>D431*E431</f>
        <v>0.41250000000000003</v>
      </c>
      <c r="G431" s="57"/>
    </row>
    <row r="432" spans="1:9" ht="21.95" hidden="1" customHeight="1">
      <c r="A432" s="54">
        <v>2</v>
      </c>
      <c r="B432" s="295" t="s">
        <v>265</v>
      </c>
      <c r="C432" s="297"/>
      <c r="D432" s="129">
        <v>0.8</v>
      </c>
      <c r="E432" s="129">
        <v>0.15</v>
      </c>
      <c r="F432" s="130">
        <f>D432*E432</f>
        <v>0.12</v>
      </c>
      <c r="G432" s="56"/>
    </row>
    <row r="433" spans="1:9" ht="21.95" hidden="1" customHeight="1">
      <c r="A433" s="54">
        <v>3</v>
      </c>
      <c r="B433" s="295" t="s">
        <v>266</v>
      </c>
      <c r="C433" s="297"/>
      <c r="D433" s="129">
        <v>0.75</v>
      </c>
      <c r="E433" s="129">
        <v>0.2</v>
      </c>
      <c r="F433" s="130">
        <f>D433*E433</f>
        <v>0.15000000000000002</v>
      </c>
      <c r="G433" s="101"/>
    </row>
    <row r="434" spans="1:9" ht="21.95" hidden="1" customHeight="1">
      <c r="A434" s="54">
        <v>4</v>
      </c>
      <c r="B434" s="322" t="s">
        <v>267</v>
      </c>
      <c r="C434" s="323"/>
      <c r="D434" s="129">
        <v>0.7</v>
      </c>
      <c r="E434" s="129">
        <v>0.1</v>
      </c>
      <c r="F434" s="130">
        <f>D434*E434</f>
        <v>6.9999999999999993E-2</v>
      </c>
      <c r="G434" s="101"/>
    </row>
    <row r="435" spans="1:9" s="63" customFormat="1" ht="21.95" hidden="1" customHeight="1">
      <c r="A435" s="54"/>
      <c r="B435" s="324" t="s">
        <v>268</v>
      </c>
      <c r="C435" s="325"/>
      <c r="D435" s="326">
        <f>SUM(F431:F434)</f>
        <v>0.75249999999999995</v>
      </c>
      <c r="E435" s="327"/>
      <c r="F435" s="328"/>
      <c r="G435" s="62"/>
      <c r="I435" s="19"/>
    </row>
    <row r="436" spans="1:9" s="63" customFormat="1" ht="21.95" hidden="1" customHeight="1">
      <c r="A436" s="54"/>
      <c r="B436" s="324" t="s">
        <v>269</v>
      </c>
      <c r="C436" s="325"/>
      <c r="D436" s="326">
        <f>1-D435</f>
        <v>0.24750000000000005</v>
      </c>
      <c r="E436" s="327"/>
      <c r="F436" s="328"/>
      <c r="G436" s="62"/>
      <c r="I436" s="19"/>
    </row>
    <row r="437" spans="1:9" s="63" customFormat="1" ht="8.25" hidden="1" customHeight="1">
      <c r="A437" s="49"/>
      <c r="B437" s="131"/>
      <c r="C437" s="208"/>
      <c r="D437" s="132"/>
      <c r="E437" s="132"/>
      <c r="F437" s="132"/>
      <c r="G437" s="133"/>
      <c r="I437" s="19"/>
    </row>
    <row r="438" spans="1:9" ht="22.5" hidden="1" customHeight="1">
      <c r="A438" s="303" t="s">
        <v>276</v>
      </c>
      <c r="B438" s="303"/>
      <c r="C438" s="303"/>
      <c r="D438" s="303"/>
      <c r="E438" s="303"/>
      <c r="F438" s="303"/>
      <c r="G438" s="303"/>
    </row>
    <row r="439" spans="1:9" ht="7.5" hidden="1" customHeight="1">
      <c r="D439" s="52"/>
    </row>
    <row r="440" spans="1:9" ht="23.25" hidden="1" customHeight="1">
      <c r="D440" s="52"/>
      <c r="G440" s="134" t="s">
        <v>270</v>
      </c>
    </row>
    <row r="441" spans="1:9" ht="7.5" hidden="1" customHeight="1">
      <c r="D441" s="52"/>
    </row>
    <row r="442" spans="1:9" s="136" customFormat="1" ht="25.35" hidden="1" customHeight="1">
      <c r="A442" s="307" t="s">
        <v>271</v>
      </c>
      <c r="B442" s="308"/>
      <c r="C442" s="308"/>
      <c r="D442" s="309"/>
      <c r="E442" s="135" t="s">
        <v>6</v>
      </c>
      <c r="F442" s="135" t="s">
        <v>287</v>
      </c>
      <c r="G442" s="135" t="s">
        <v>8</v>
      </c>
      <c r="I442" s="137"/>
    </row>
    <row r="443" spans="1:9" s="141" customFormat="1" ht="27" hidden="1" customHeight="1">
      <c r="A443" s="349" t="e">
        <f>D216</f>
        <v>#REF!</v>
      </c>
      <c r="B443" s="311"/>
      <c r="C443" s="311"/>
      <c r="D443" s="312"/>
      <c r="E443" s="138">
        <v>1</v>
      </c>
      <c r="F443" s="139" t="e">
        <f>E412</f>
        <v>#REF!</v>
      </c>
      <c r="G443" s="140" t="e">
        <f>ROUND(E443*F443,-6)</f>
        <v>#REF!</v>
      </c>
      <c r="I443" s="142"/>
    </row>
    <row r="444" spans="1:9" hidden="1"/>
    <row r="445" spans="1:9" hidden="1"/>
    <row r="446" spans="1:9" hidden="1"/>
    <row r="447" spans="1:9" hidden="1"/>
    <row r="448" spans="1:9" hidden="1"/>
    <row r="449" spans="1:9" hidden="1"/>
    <row r="450" spans="1:9" hidden="1"/>
    <row r="451" spans="1:9" hidden="1"/>
    <row r="452" spans="1:9" hidden="1"/>
    <row r="453" spans="1:9" hidden="1"/>
    <row r="454" spans="1:9" s="22" customFormat="1" hidden="1">
      <c r="A454" s="22" t="s">
        <v>310</v>
      </c>
      <c r="B454" s="22" t="e">
        <f>'Bảng tổng hợp kết quả'!#REF!</f>
        <v>#REF!</v>
      </c>
      <c r="F454" s="156"/>
      <c r="I454" s="23"/>
    </row>
    <row r="455" spans="1:9" ht="19.7" hidden="1" customHeight="1">
      <c r="A455" s="303" t="s">
        <v>272</v>
      </c>
      <c r="B455" s="303"/>
      <c r="C455" s="303"/>
      <c r="D455" s="303"/>
      <c r="E455" s="303"/>
      <c r="F455" s="303"/>
      <c r="G455" s="303"/>
    </row>
    <row r="456" spans="1:9" hidden="1">
      <c r="A456" s="24" t="s">
        <v>61</v>
      </c>
      <c r="B456" s="25" t="s">
        <v>62</v>
      </c>
      <c r="C456" s="22"/>
      <c r="D456" s="303"/>
      <c r="E456" s="303"/>
      <c r="F456" s="303"/>
      <c r="G456" s="303"/>
    </row>
    <row r="457" spans="1:9" hidden="1">
      <c r="A457" s="27" t="s">
        <v>55</v>
      </c>
      <c r="B457" s="28" t="s">
        <v>63</v>
      </c>
      <c r="C457" s="28" t="s">
        <v>64</v>
      </c>
      <c r="D457" s="305" t="e">
        <f>B454</f>
        <v>#REF!</v>
      </c>
      <c r="E457" s="305"/>
      <c r="F457" s="305"/>
      <c r="G457" s="305"/>
    </row>
    <row r="458" spans="1:9" hidden="1">
      <c r="A458" s="27" t="s">
        <v>55</v>
      </c>
      <c r="B458" s="29" t="s">
        <v>65</v>
      </c>
      <c r="C458" s="28" t="s">
        <v>64</v>
      </c>
      <c r="D458" s="305" t="s">
        <v>311</v>
      </c>
      <c r="E458" s="305"/>
      <c r="F458" s="305"/>
      <c r="G458" s="305"/>
    </row>
    <row r="459" spans="1:9" hidden="1">
      <c r="A459" s="27" t="s">
        <v>55</v>
      </c>
      <c r="B459" s="29" t="s">
        <v>4</v>
      </c>
      <c r="C459" s="28" t="s">
        <v>64</v>
      </c>
      <c r="D459" s="306" t="s">
        <v>10</v>
      </c>
      <c r="E459" s="306"/>
      <c r="F459" s="306"/>
      <c r="G459" s="306"/>
    </row>
    <row r="460" spans="1:9" hidden="1">
      <c r="A460" s="27" t="s">
        <v>55</v>
      </c>
      <c r="B460" s="29" t="s">
        <v>3</v>
      </c>
      <c r="C460" s="28"/>
      <c r="D460" s="29">
        <v>2015</v>
      </c>
      <c r="E460" s="29"/>
      <c r="F460" s="29"/>
      <c r="G460" s="29"/>
    </row>
    <row r="461" spans="1:9" hidden="1">
      <c r="A461" s="27" t="s">
        <v>55</v>
      </c>
      <c r="B461" s="30" t="s">
        <v>66</v>
      </c>
      <c r="C461" s="30" t="s">
        <v>64</v>
      </c>
      <c r="D461" s="301" t="s">
        <v>312</v>
      </c>
      <c r="E461" s="301"/>
      <c r="F461" s="301"/>
      <c r="G461" s="301"/>
    </row>
    <row r="462" spans="1:9" hidden="1">
      <c r="A462" s="27" t="s">
        <v>55</v>
      </c>
      <c r="B462" s="30" t="s">
        <v>67</v>
      </c>
      <c r="C462" s="30" t="s">
        <v>64</v>
      </c>
      <c r="D462" s="301" t="s">
        <v>313</v>
      </c>
      <c r="E462" s="301"/>
      <c r="F462" s="301"/>
      <c r="G462" s="301"/>
    </row>
    <row r="463" spans="1:9" hidden="1">
      <c r="A463" s="27" t="s">
        <v>55</v>
      </c>
      <c r="B463" s="30" t="s">
        <v>69</v>
      </c>
      <c r="C463" s="30" t="s">
        <v>64</v>
      </c>
      <c r="D463" s="301" t="s">
        <v>277</v>
      </c>
      <c r="E463" s="301"/>
      <c r="F463" s="301"/>
      <c r="G463" s="301"/>
    </row>
    <row r="464" spans="1:9" hidden="1">
      <c r="A464" s="27" t="s">
        <v>55</v>
      </c>
      <c r="B464" s="30" t="s">
        <v>70</v>
      </c>
      <c r="C464" s="30" t="s">
        <v>64</v>
      </c>
      <c r="D464" s="301" t="s">
        <v>314</v>
      </c>
      <c r="E464" s="301"/>
      <c r="F464" s="301"/>
      <c r="G464" s="301"/>
    </row>
    <row r="465" spans="1:7" hidden="1">
      <c r="A465" s="27" t="s">
        <v>55</v>
      </c>
      <c r="B465" s="30" t="s">
        <v>71</v>
      </c>
      <c r="C465" s="30" t="s">
        <v>64</v>
      </c>
      <c r="D465" s="301" t="s">
        <v>315</v>
      </c>
      <c r="E465" s="301"/>
      <c r="F465" s="301"/>
      <c r="G465" s="301"/>
    </row>
    <row r="466" spans="1:7" hidden="1">
      <c r="A466" s="27" t="s">
        <v>55</v>
      </c>
      <c r="B466" s="30" t="s">
        <v>72</v>
      </c>
      <c r="C466" s="30" t="s">
        <v>64</v>
      </c>
      <c r="D466" s="301" t="s">
        <v>316</v>
      </c>
      <c r="E466" s="301"/>
      <c r="F466" s="301"/>
      <c r="G466" s="301"/>
    </row>
    <row r="467" spans="1:7" hidden="1">
      <c r="A467" s="27" t="s">
        <v>55</v>
      </c>
      <c r="B467" s="30" t="s">
        <v>73</v>
      </c>
      <c r="C467" s="30" t="s">
        <v>64</v>
      </c>
      <c r="D467" s="301" t="s">
        <v>317</v>
      </c>
      <c r="E467" s="301"/>
      <c r="F467" s="301"/>
      <c r="G467" s="301"/>
    </row>
    <row r="468" spans="1:7" hidden="1">
      <c r="A468" s="27" t="s">
        <v>55</v>
      </c>
      <c r="B468" s="30" t="s">
        <v>74</v>
      </c>
      <c r="C468" s="30" t="s">
        <v>64</v>
      </c>
      <c r="D468" s="301" t="s">
        <v>318</v>
      </c>
      <c r="E468" s="301"/>
      <c r="F468" s="301"/>
      <c r="G468" s="301"/>
    </row>
    <row r="469" spans="1:7" hidden="1">
      <c r="A469" s="27" t="s">
        <v>55</v>
      </c>
      <c r="B469" s="30" t="s">
        <v>75</v>
      </c>
      <c r="C469" s="30" t="s">
        <v>64</v>
      </c>
      <c r="D469" s="301" t="s">
        <v>319</v>
      </c>
      <c r="E469" s="301"/>
      <c r="F469" s="301"/>
      <c r="G469" s="301"/>
    </row>
    <row r="470" spans="1:7" hidden="1">
      <c r="A470" s="27" t="s">
        <v>55</v>
      </c>
      <c r="B470" s="30" t="s">
        <v>78</v>
      </c>
      <c r="C470" s="30" t="s">
        <v>64</v>
      </c>
      <c r="D470" s="301" t="s">
        <v>320</v>
      </c>
      <c r="E470" s="301"/>
      <c r="F470" s="301"/>
      <c r="G470" s="301"/>
    </row>
    <row r="471" spans="1:7" hidden="1">
      <c r="A471" s="27" t="s">
        <v>55</v>
      </c>
      <c r="B471" s="30" t="s">
        <v>79</v>
      </c>
      <c r="C471" s="30" t="s">
        <v>64</v>
      </c>
      <c r="D471" s="301" t="s">
        <v>321</v>
      </c>
      <c r="E471" s="301"/>
      <c r="F471" s="301"/>
      <c r="G471" s="301"/>
    </row>
    <row r="472" spans="1:7" hidden="1">
      <c r="A472" s="27" t="s">
        <v>55</v>
      </c>
      <c r="B472" s="30" t="s">
        <v>80</v>
      </c>
      <c r="C472" s="30" t="s">
        <v>64</v>
      </c>
      <c r="D472" s="301" t="s">
        <v>322</v>
      </c>
      <c r="E472" s="301"/>
      <c r="F472" s="301"/>
      <c r="G472" s="301"/>
    </row>
    <row r="473" spans="1:7" ht="36" hidden="1" customHeight="1">
      <c r="A473" s="27" t="s">
        <v>81</v>
      </c>
      <c r="B473" s="28" t="s">
        <v>82</v>
      </c>
      <c r="C473" s="30" t="s">
        <v>64</v>
      </c>
      <c r="D473" s="348" t="s">
        <v>302</v>
      </c>
      <c r="E473" s="348"/>
      <c r="F473" s="348"/>
      <c r="G473" s="348"/>
    </row>
    <row r="474" spans="1:7" ht="21.75" hidden="1" customHeight="1">
      <c r="A474" s="27" t="s">
        <v>55</v>
      </c>
      <c r="B474" s="28" t="s">
        <v>83</v>
      </c>
      <c r="C474" s="30" t="s">
        <v>64</v>
      </c>
      <c r="D474" s="31" t="s">
        <v>84</v>
      </c>
      <c r="E474" s="32" t="s">
        <v>85</v>
      </c>
      <c r="F474" s="29" t="s">
        <v>86</v>
      </c>
      <c r="G474" s="28" t="s">
        <v>87</v>
      </c>
    </row>
    <row r="475" spans="1:7" ht="21.75" hidden="1" customHeight="1">
      <c r="A475" s="27" t="s">
        <v>55</v>
      </c>
      <c r="B475" s="5" t="s">
        <v>88</v>
      </c>
      <c r="C475" s="30" t="s">
        <v>64</v>
      </c>
      <c r="D475" s="31" t="s">
        <v>89</v>
      </c>
      <c r="E475" s="32" t="s">
        <v>90</v>
      </c>
      <c r="F475" s="29" t="s">
        <v>91</v>
      </c>
      <c r="G475" s="28" t="s">
        <v>92</v>
      </c>
    </row>
    <row r="476" spans="1:7" ht="21.75" hidden="1" customHeight="1">
      <c r="A476" s="27" t="s">
        <v>55</v>
      </c>
      <c r="B476" s="5" t="s">
        <v>93</v>
      </c>
      <c r="C476" s="30" t="s">
        <v>64</v>
      </c>
      <c r="D476" s="31" t="s">
        <v>94</v>
      </c>
      <c r="E476" s="32" t="s">
        <v>90</v>
      </c>
      <c r="F476" s="29" t="s">
        <v>95</v>
      </c>
      <c r="G476" s="28" t="s">
        <v>92</v>
      </c>
    </row>
    <row r="477" spans="1:7" ht="21.75" hidden="1" customHeight="1">
      <c r="A477" s="27" t="s">
        <v>55</v>
      </c>
      <c r="B477" s="5" t="s">
        <v>96</v>
      </c>
      <c r="C477" s="30" t="s">
        <v>64</v>
      </c>
      <c r="D477" s="31" t="s">
        <v>89</v>
      </c>
      <c r="E477" s="32" t="s">
        <v>90</v>
      </c>
      <c r="F477" s="29" t="s">
        <v>97</v>
      </c>
      <c r="G477" s="28" t="s">
        <v>92</v>
      </c>
    </row>
    <row r="478" spans="1:7" ht="21.75" hidden="1" customHeight="1">
      <c r="A478" s="27" t="s">
        <v>55</v>
      </c>
      <c r="B478" s="5" t="s">
        <v>98</v>
      </c>
      <c r="C478" s="30" t="s">
        <v>64</v>
      </c>
      <c r="D478" s="31" t="s">
        <v>99</v>
      </c>
      <c r="E478" s="32" t="s">
        <v>90</v>
      </c>
      <c r="F478" s="29" t="s">
        <v>100</v>
      </c>
      <c r="G478" s="28" t="s">
        <v>92</v>
      </c>
    </row>
    <row r="479" spans="1:7" ht="21.75" hidden="1" customHeight="1">
      <c r="A479" s="27" t="s">
        <v>55</v>
      </c>
      <c r="B479" s="5" t="s">
        <v>101</v>
      </c>
      <c r="C479" s="30" t="s">
        <v>64</v>
      </c>
      <c r="D479" s="31" t="s">
        <v>99</v>
      </c>
      <c r="E479" s="32" t="s">
        <v>90</v>
      </c>
      <c r="F479" s="29" t="s">
        <v>102</v>
      </c>
      <c r="G479" s="28" t="s">
        <v>103</v>
      </c>
    </row>
    <row r="480" spans="1:7" ht="21.75" hidden="1" customHeight="1">
      <c r="A480" s="27" t="s">
        <v>55</v>
      </c>
      <c r="B480" s="5" t="s">
        <v>104</v>
      </c>
      <c r="C480" s="30" t="s">
        <v>64</v>
      </c>
      <c r="D480" s="31" t="s">
        <v>94</v>
      </c>
      <c r="E480" s="32" t="s">
        <v>90</v>
      </c>
      <c r="F480" s="29" t="s">
        <v>105</v>
      </c>
      <c r="G480" s="28" t="s">
        <v>106</v>
      </c>
    </row>
    <row r="481" spans="1:7" ht="21.75" hidden="1" customHeight="1">
      <c r="A481" s="27" t="s">
        <v>55</v>
      </c>
      <c r="B481" s="5" t="s">
        <v>107</v>
      </c>
      <c r="C481" s="30" t="s">
        <v>64</v>
      </c>
      <c r="D481" s="31" t="s">
        <v>108</v>
      </c>
      <c r="E481" s="32" t="s">
        <v>90</v>
      </c>
      <c r="F481" s="29" t="s">
        <v>109</v>
      </c>
      <c r="G481" s="28" t="s">
        <v>110</v>
      </c>
    </row>
    <row r="482" spans="1:7" ht="21.75" hidden="1" customHeight="1">
      <c r="A482" s="27" t="s">
        <v>55</v>
      </c>
      <c r="B482" s="28" t="s">
        <v>111</v>
      </c>
      <c r="C482" s="30" t="s">
        <v>64</v>
      </c>
      <c r="D482" s="5" t="s">
        <v>112</v>
      </c>
      <c r="E482" s="32" t="s">
        <v>90</v>
      </c>
      <c r="F482" s="29" t="s">
        <v>113</v>
      </c>
      <c r="G482" s="28" t="s">
        <v>110</v>
      </c>
    </row>
    <row r="483" spans="1:7" ht="21.75" hidden="1" customHeight="1">
      <c r="A483" s="27" t="s">
        <v>55</v>
      </c>
      <c r="B483" s="28" t="s">
        <v>114</v>
      </c>
      <c r="C483" s="30" t="s">
        <v>64</v>
      </c>
      <c r="D483" s="31" t="s">
        <v>115</v>
      </c>
      <c r="E483" s="32" t="s">
        <v>90</v>
      </c>
      <c r="F483" s="29" t="s">
        <v>116</v>
      </c>
      <c r="G483" s="28" t="s">
        <v>110</v>
      </c>
    </row>
    <row r="484" spans="1:7" ht="21.75" hidden="1" customHeight="1">
      <c r="A484" s="27" t="s">
        <v>55</v>
      </c>
      <c r="B484" s="28" t="s">
        <v>117</v>
      </c>
      <c r="C484" s="30" t="s">
        <v>64</v>
      </c>
      <c r="D484" s="31" t="s">
        <v>94</v>
      </c>
      <c r="E484" s="32" t="s">
        <v>90</v>
      </c>
      <c r="F484" s="29" t="s">
        <v>118</v>
      </c>
      <c r="G484" s="28" t="s">
        <v>110</v>
      </c>
    </row>
    <row r="485" spans="1:7" ht="21.75" hidden="1" customHeight="1">
      <c r="A485" s="27" t="s">
        <v>55</v>
      </c>
      <c r="B485" s="28" t="s">
        <v>119</v>
      </c>
      <c r="C485" s="30" t="s">
        <v>64</v>
      </c>
      <c r="D485" s="31" t="s">
        <v>120</v>
      </c>
      <c r="E485" s="32" t="s">
        <v>90</v>
      </c>
      <c r="F485" s="29" t="s">
        <v>121</v>
      </c>
      <c r="G485" s="28" t="s">
        <v>110</v>
      </c>
    </row>
    <row r="486" spans="1:7" ht="21.75" hidden="1" customHeight="1">
      <c r="A486" s="27" t="s">
        <v>55</v>
      </c>
      <c r="B486" s="28" t="s">
        <v>122</v>
      </c>
      <c r="C486" s="30" t="s">
        <v>64</v>
      </c>
      <c r="D486" s="31" t="s">
        <v>108</v>
      </c>
      <c r="E486" s="32" t="s">
        <v>90</v>
      </c>
      <c r="F486" s="29" t="s">
        <v>123</v>
      </c>
      <c r="G486" s="28" t="s">
        <v>110</v>
      </c>
    </row>
    <row r="487" spans="1:7" ht="21.75" hidden="1" customHeight="1">
      <c r="A487" s="27" t="s">
        <v>55</v>
      </c>
      <c r="B487" s="28" t="s">
        <v>124</v>
      </c>
      <c r="C487" s="30" t="s">
        <v>64</v>
      </c>
      <c r="D487" s="31" t="s">
        <v>108</v>
      </c>
      <c r="E487" s="32" t="s">
        <v>90</v>
      </c>
      <c r="F487" s="29" t="s">
        <v>125</v>
      </c>
      <c r="G487" s="28" t="s">
        <v>126</v>
      </c>
    </row>
    <row r="488" spans="1:7" ht="21.75" hidden="1" customHeight="1">
      <c r="A488" s="27" t="s">
        <v>55</v>
      </c>
      <c r="B488" s="28" t="s">
        <v>127</v>
      </c>
      <c r="C488" s="30" t="s">
        <v>64</v>
      </c>
      <c r="D488" s="31" t="s">
        <v>108</v>
      </c>
      <c r="E488" s="32" t="s">
        <v>90</v>
      </c>
      <c r="F488" s="29" t="s">
        <v>128</v>
      </c>
      <c r="G488" s="28" t="s">
        <v>129</v>
      </c>
    </row>
    <row r="489" spans="1:7" ht="21.75" hidden="1" customHeight="1">
      <c r="A489" s="27" t="s">
        <v>55</v>
      </c>
      <c r="B489" s="28" t="s">
        <v>130</v>
      </c>
      <c r="C489" s="30" t="s">
        <v>64</v>
      </c>
      <c r="D489" s="31" t="s">
        <v>131</v>
      </c>
      <c r="E489" s="32" t="s">
        <v>90</v>
      </c>
      <c r="F489" s="29" t="s">
        <v>132</v>
      </c>
      <c r="G489" s="28" t="s">
        <v>129</v>
      </c>
    </row>
    <row r="490" spans="1:7" ht="21.75" hidden="1" customHeight="1">
      <c r="A490" s="27" t="s">
        <v>55</v>
      </c>
      <c r="B490" s="5" t="s">
        <v>133</v>
      </c>
      <c r="C490" s="30" t="s">
        <v>64</v>
      </c>
      <c r="D490" s="31" t="s">
        <v>134</v>
      </c>
      <c r="E490" s="32" t="s">
        <v>90</v>
      </c>
      <c r="F490" s="29" t="s">
        <v>135</v>
      </c>
      <c r="G490" s="28" t="s">
        <v>129</v>
      </c>
    </row>
    <row r="491" spans="1:7" ht="21.75" hidden="1" customHeight="1">
      <c r="A491" s="27" t="s">
        <v>55</v>
      </c>
      <c r="B491" s="28" t="s">
        <v>136</v>
      </c>
      <c r="C491" s="30" t="s">
        <v>64</v>
      </c>
      <c r="D491" s="31" t="s">
        <v>131</v>
      </c>
      <c r="E491" s="32" t="s">
        <v>90</v>
      </c>
      <c r="F491" s="29" t="s">
        <v>137</v>
      </c>
      <c r="G491" s="28" t="s">
        <v>129</v>
      </c>
    </row>
    <row r="492" spans="1:7" ht="21.75" hidden="1" customHeight="1">
      <c r="A492" s="27" t="s">
        <v>55</v>
      </c>
      <c r="B492" s="28" t="s">
        <v>138</v>
      </c>
      <c r="C492" s="30" t="s">
        <v>64</v>
      </c>
      <c r="D492" s="31" t="s">
        <v>131</v>
      </c>
      <c r="E492" s="32" t="s">
        <v>90</v>
      </c>
      <c r="F492" s="29" t="s">
        <v>139</v>
      </c>
      <c r="G492" s="28" t="s">
        <v>87</v>
      </c>
    </row>
    <row r="493" spans="1:7" ht="21.75" hidden="1" customHeight="1">
      <c r="A493" s="27" t="s">
        <v>55</v>
      </c>
      <c r="B493" s="28" t="s">
        <v>140</v>
      </c>
      <c r="C493" s="30" t="s">
        <v>64</v>
      </c>
      <c r="D493" s="31" t="s">
        <v>94</v>
      </c>
      <c r="E493" s="32" t="s">
        <v>90</v>
      </c>
      <c r="F493" s="29" t="s">
        <v>141</v>
      </c>
      <c r="G493" s="28" t="s">
        <v>87</v>
      </c>
    </row>
    <row r="494" spans="1:7" ht="21.75" hidden="1" customHeight="1">
      <c r="A494" s="27" t="s">
        <v>55</v>
      </c>
      <c r="B494" s="28" t="s">
        <v>142</v>
      </c>
      <c r="C494" s="30" t="s">
        <v>64</v>
      </c>
      <c r="D494" s="31" t="s">
        <v>94</v>
      </c>
      <c r="E494" s="32" t="s">
        <v>90</v>
      </c>
      <c r="F494" s="29" t="s">
        <v>143</v>
      </c>
      <c r="G494" s="28" t="s">
        <v>144</v>
      </c>
    </row>
    <row r="495" spans="1:7" ht="21.75" hidden="1" customHeight="1">
      <c r="A495" s="27" t="s">
        <v>55</v>
      </c>
      <c r="B495" s="28" t="s">
        <v>145</v>
      </c>
      <c r="C495" s="30" t="s">
        <v>64</v>
      </c>
      <c r="D495" s="31" t="s">
        <v>99</v>
      </c>
      <c r="E495" s="32" t="s">
        <v>90</v>
      </c>
      <c r="F495" s="29" t="s">
        <v>146</v>
      </c>
      <c r="G495" s="28" t="s">
        <v>147</v>
      </c>
    </row>
    <row r="496" spans="1:7" ht="21.75" hidden="1" customHeight="1">
      <c r="A496" s="27" t="s">
        <v>55</v>
      </c>
      <c r="B496" s="28" t="s">
        <v>148</v>
      </c>
      <c r="C496" s="30" t="s">
        <v>64</v>
      </c>
      <c r="D496" s="31" t="s">
        <v>99</v>
      </c>
      <c r="E496" s="32" t="s">
        <v>90</v>
      </c>
      <c r="F496" s="29" t="s">
        <v>149</v>
      </c>
      <c r="G496" s="28" t="s">
        <v>150</v>
      </c>
    </row>
    <row r="497" spans="1:9" ht="21.75" hidden="1" customHeight="1">
      <c r="A497" s="27" t="s">
        <v>55</v>
      </c>
      <c r="B497" s="5" t="s">
        <v>151</v>
      </c>
      <c r="C497" s="30" t="s">
        <v>64</v>
      </c>
      <c r="D497" s="31" t="s">
        <v>99</v>
      </c>
      <c r="E497" s="32" t="s">
        <v>90</v>
      </c>
      <c r="F497" s="5" t="s">
        <v>152</v>
      </c>
      <c r="G497" s="33" t="s">
        <v>147</v>
      </c>
    </row>
    <row r="498" spans="1:9" ht="21.75" hidden="1" customHeight="1">
      <c r="A498" s="27" t="s">
        <v>55</v>
      </c>
      <c r="B498" s="5" t="s">
        <v>153</v>
      </c>
      <c r="C498" s="30" t="s">
        <v>64</v>
      </c>
      <c r="D498" s="33" t="s">
        <v>94</v>
      </c>
      <c r="E498" s="32" t="s">
        <v>90</v>
      </c>
      <c r="F498" s="5" t="s">
        <v>154</v>
      </c>
      <c r="G498" s="33" t="s">
        <v>155</v>
      </c>
    </row>
    <row r="499" spans="1:9" ht="21.75" hidden="1" customHeight="1">
      <c r="A499" s="27" t="s">
        <v>55</v>
      </c>
      <c r="B499" s="5" t="s">
        <v>156</v>
      </c>
      <c r="C499" s="30" t="s">
        <v>64</v>
      </c>
      <c r="D499" s="33" t="s">
        <v>115</v>
      </c>
      <c r="E499" s="32" t="s">
        <v>90</v>
      </c>
      <c r="F499" s="5" t="s">
        <v>157</v>
      </c>
      <c r="G499" s="33" t="s">
        <v>155</v>
      </c>
    </row>
    <row r="500" spans="1:9" ht="21.75" hidden="1" customHeight="1">
      <c r="A500" s="27" t="s">
        <v>55</v>
      </c>
      <c r="B500" s="5" t="s">
        <v>158</v>
      </c>
      <c r="C500" s="30" t="s">
        <v>64</v>
      </c>
      <c r="D500" s="33" t="s">
        <v>99</v>
      </c>
      <c r="E500" s="32" t="s">
        <v>90</v>
      </c>
      <c r="F500" s="5" t="s">
        <v>159</v>
      </c>
      <c r="G500" s="33" t="s">
        <v>155</v>
      </c>
    </row>
    <row r="501" spans="1:9" ht="21.75" hidden="1" customHeight="1">
      <c r="A501" s="27" t="s">
        <v>55</v>
      </c>
      <c r="B501" s="5" t="s">
        <v>160</v>
      </c>
      <c r="C501" s="30" t="s">
        <v>64</v>
      </c>
      <c r="D501" s="33" t="s">
        <v>161</v>
      </c>
      <c r="E501" s="32"/>
      <c r="F501" s="29"/>
      <c r="G501" s="28"/>
    </row>
    <row r="502" spans="1:9" ht="21.75" hidden="1" customHeight="1">
      <c r="A502" s="27" t="s">
        <v>55</v>
      </c>
      <c r="C502" s="30" t="s">
        <v>64</v>
      </c>
      <c r="E502" s="32"/>
      <c r="F502" s="29"/>
      <c r="G502" s="28"/>
    </row>
    <row r="503" spans="1:9" ht="21.75" hidden="1" customHeight="1">
      <c r="A503" s="27" t="s">
        <v>55</v>
      </c>
      <c r="C503" s="30" t="s">
        <v>64</v>
      </c>
      <c r="E503" s="32"/>
      <c r="F503" s="29"/>
      <c r="G503" s="28"/>
    </row>
    <row r="504" spans="1:9" ht="21.75" hidden="1" customHeight="1">
      <c r="A504" s="27" t="s">
        <v>55</v>
      </c>
      <c r="C504" s="30" t="s">
        <v>64</v>
      </c>
      <c r="E504" s="32"/>
      <c r="F504" s="29"/>
      <c r="G504" s="28"/>
    </row>
    <row r="505" spans="1:9" ht="21.75" hidden="1" customHeight="1">
      <c r="A505" s="27" t="s">
        <v>55</v>
      </c>
      <c r="C505" s="30" t="s">
        <v>64</v>
      </c>
      <c r="E505" s="32"/>
      <c r="F505" s="29"/>
      <c r="G505" s="28"/>
    </row>
    <row r="506" spans="1:9" ht="21.75" hidden="1" customHeight="1">
      <c r="A506" s="27" t="s">
        <v>55</v>
      </c>
      <c r="B506" s="5" t="s">
        <v>116</v>
      </c>
      <c r="C506" s="30" t="s">
        <v>64</v>
      </c>
      <c r="D506" s="33" t="s">
        <v>161</v>
      </c>
      <c r="E506" s="34"/>
      <c r="F506" s="29" t="s">
        <v>162</v>
      </c>
      <c r="G506" s="28" t="s">
        <v>147</v>
      </c>
    </row>
    <row r="507" spans="1:9" ht="21.75" hidden="1" customHeight="1">
      <c r="A507" s="27" t="s">
        <v>55</v>
      </c>
      <c r="B507" s="28" t="s">
        <v>138</v>
      </c>
      <c r="C507" s="30" t="s">
        <v>64</v>
      </c>
      <c r="D507" s="31" t="s">
        <v>131</v>
      </c>
      <c r="E507" s="32"/>
      <c r="F507" s="29"/>
      <c r="G507" s="28"/>
    </row>
    <row r="508" spans="1:9" ht="8.25" hidden="1" customHeight="1">
      <c r="A508" s="19"/>
      <c r="B508" s="314"/>
      <c r="C508" s="314"/>
      <c r="D508" s="314"/>
      <c r="E508" s="314"/>
      <c r="F508" s="314"/>
      <c r="G508" s="314"/>
    </row>
    <row r="509" spans="1:9" ht="21" hidden="1" customHeight="1">
      <c r="A509" s="303" t="s">
        <v>273</v>
      </c>
      <c r="B509" s="303"/>
      <c r="C509" s="303"/>
      <c r="D509" s="303"/>
      <c r="E509" s="303"/>
      <c r="F509" s="303"/>
      <c r="G509" s="303"/>
    </row>
    <row r="510" spans="1:9" ht="21.75" hidden="1" customHeight="1">
      <c r="A510" s="303" t="s">
        <v>163</v>
      </c>
      <c r="B510" s="303"/>
      <c r="C510" s="303"/>
      <c r="D510" s="303"/>
      <c r="E510" s="303"/>
      <c r="F510" s="303"/>
      <c r="G510" s="303"/>
    </row>
    <row r="511" spans="1:9" ht="36" hidden="1" customHeight="1">
      <c r="A511" s="315" t="s">
        <v>164</v>
      </c>
      <c r="B511" s="315"/>
      <c r="C511" s="315"/>
      <c r="D511" s="315"/>
      <c r="E511" s="315"/>
      <c r="F511" s="315"/>
      <c r="G511" s="315"/>
      <c r="H511" s="36"/>
      <c r="I511" s="37"/>
    </row>
    <row r="512" spans="1:9" s="40" customFormat="1" ht="3" hidden="1" customHeight="1">
      <c r="A512" s="359"/>
      <c r="B512" s="359"/>
      <c r="C512" s="359"/>
      <c r="D512" s="359"/>
      <c r="E512" s="359"/>
      <c r="F512" s="359"/>
      <c r="G512" s="359"/>
      <c r="H512" s="38"/>
      <c r="I512" s="39"/>
    </row>
    <row r="513" spans="1:9" s="40" customFormat="1" ht="32.25" hidden="1" customHeight="1">
      <c r="A513" s="41" t="s">
        <v>55</v>
      </c>
      <c r="B513" s="360" t="s">
        <v>165</v>
      </c>
      <c r="C513" s="360"/>
      <c r="D513" s="360"/>
      <c r="E513" s="360"/>
      <c r="F513" s="360"/>
      <c r="G513" s="360"/>
      <c r="H513" s="42" t="s">
        <v>166</v>
      </c>
      <c r="I513" s="43"/>
    </row>
    <row r="514" spans="1:9" s="40" customFormat="1" ht="32.25" hidden="1" customHeight="1">
      <c r="A514" s="41" t="s">
        <v>55</v>
      </c>
      <c r="B514" s="360" t="s">
        <v>167</v>
      </c>
      <c r="C514" s="360"/>
      <c r="D514" s="360"/>
      <c r="E514" s="360"/>
      <c r="F514" s="360"/>
      <c r="G514" s="360"/>
      <c r="H514" s="42" t="s">
        <v>168</v>
      </c>
      <c r="I514" s="44"/>
    </row>
    <row r="515" spans="1:9" s="40" customFormat="1" ht="32.25" hidden="1" customHeight="1">
      <c r="A515" s="41" t="s">
        <v>55</v>
      </c>
      <c r="B515" s="360" t="s">
        <v>169</v>
      </c>
      <c r="C515" s="360"/>
      <c r="D515" s="360"/>
      <c r="E515" s="360"/>
      <c r="F515" s="360"/>
      <c r="G515" s="360"/>
      <c r="H515" s="361" t="s">
        <v>170</v>
      </c>
      <c r="I515" s="362"/>
    </row>
    <row r="516" spans="1:9" s="48" customFormat="1" hidden="1">
      <c r="A516" s="45" t="s">
        <v>81</v>
      </c>
      <c r="B516" s="350" t="s">
        <v>171</v>
      </c>
      <c r="C516" s="350"/>
      <c r="D516" s="350"/>
      <c r="E516" s="350"/>
      <c r="F516" s="350"/>
      <c r="G516" s="350"/>
      <c r="H516" s="46"/>
      <c r="I516" s="47"/>
    </row>
    <row r="517" spans="1:9" s="49" customFormat="1" ht="10.5" hidden="1" customHeight="1">
      <c r="B517" s="18"/>
      <c r="C517" s="18"/>
      <c r="D517" s="18"/>
      <c r="E517" s="18"/>
      <c r="F517" s="18"/>
      <c r="G517" s="50"/>
    </row>
    <row r="518" spans="1:9" s="52" customFormat="1" ht="24.75" hidden="1" customHeight="1">
      <c r="A518" s="51" t="s">
        <v>1</v>
      </c>
      <c r="B518" s="51" t="s">
        <v>172</v>
      </c>
      <c r="C518" s="65"/>
      <c r="D518" s="51" t="s">
        <v>173</v>
      </c>
      <c r="E518" s="51" t="s">
        <v>174</v>
      </c>
      <c r="F518" s="51" t="s">
        <v>175</v>
      </c>
      <c r="G518" s="51" t="s">
        <v>176</v>
      </c>
      <c r="I518" s="53"/>
    </row>
    <row r="519" spans="1:9" ht="16.350000000000001" hidden="1" customHeight="1">
      <c r="A519" s="54">
        <v>1</v>
      </c>
      <c r="B519" s="55" t="s">
        <v>177</v>
      </c>
      <c r="C519" s="202" t="s">
        <v>64</v>
      </c>
      <c r="D519" s="57" t="s">
        <v>324</v>
      </c>
      <c r="E519" s="57" t="str">
        <f>D519</f>
        <v xml:space="preserve">Ô tô xi téc </v>
      </c>
      <c r="F519" s="57" t="str">
        <f>D519</f>
        <v xml:space="preserve">Ô tô xi téc </v>
      </c>
      <c r="G519" s="57" t="str">
        <f>D519</f>
        <v xml:space="preserve">Ô tô xi téc </v>
      </c>
    </row>
    <row r="520" spans="1:9" ht="17.45" hidden="1" customHeight="1">
      <c r="A520" s="54">
        <v>2</v>
      </c>
      <c r="B520" s="55" t="s">
        <v>178</v>
      </c>
      <c r="C520" s="202" t="s">
        <v>64</v>
      </c>
      <c r="D520" s="57" t="s">
        <v>323</v>
      </c>
      <c r="E520" s="58" t="str">
        <f>D520</f>
        <v>Ô tô xi téc (chở xăng)</v>
      </c>
      <c r="F520" s="58" t="str">
        <f>D520</f>
        <v>Ô tô xi téc (chở xăng)</v>
      </c>
      <c r="G520" s="58" t="str">
        <f>D520</f>
        <v>Ô tô xi téc (chở xăng)</v>
      </c>
    </row>
    <row r="521" spans="1:9" hidden="1">
      <c r="A521" s="59" t="s">
        <v>55</v>
      </c>
      <c r="B521" s="55" t="s">
        <v>179</v>
      </c>
      <c r="C521" s="202"/>
      <c r="D521" s="58" t="str">
        <f>D458</f>
        <v>HOWO</v>
      </c>
      <c r="E521" s="58" t="str">
        <f>D521</f>
        <v>HOWO</v>
      </c>
      <c r="F521" s="58" t="s">
        <v>326</v>
      </c>
      <c r="G521" s="58" t="s">
        <v>328</v>
      </c>
    </row>
    <row r="522" spans="1:9" hidden="1">
      <c r="A522" s="59" t="s">
        <v>55</v>
      </c>
      <c r="B522" s="55" t="s">
        <v>3</v>
      </c>
      <c r="C522" s="202"/>
      <c r="D522" s="60">
        <f>D460</f>
        <v>2015</v>
      </c>
      <c r="E522" s="60">
        <f>D522</f>
        <v>2015</v>
      </c>
      <c r="F522" s="60">
        <f>D522</f>
        <v>2015</v>
      </c>
      <c r="G522" s="60">
        <f>D522</f>
        <v>2015</v>
      </c>
    </row>
    <row r="523" spans="1:9" hidden="1">
      <c r="A523" s="59" t="s">
        <v>55</v>
      </c>
      <c r="B523" s="55" t="s">
        <v>4</v>
      </c>
      <c r="C523" s="202"/>
      <c r="D523" s="58" t="str">
        <f>D459</f>
        <v>Trung Quốc</v>
      </c>
      <c r="E523" s="58" t="str">
        <f>D523</f>
        <v>Trung Quốc</v>
      </c>
      <c r="F523" s="58" t="str">
        <f>D523</f>
        <v>Trung Quốc</v>
      </c>
      <c r="G523" s="58" t="s">
        <v>12</v>
      </c>
    </row>
    <row r="524" spans="1:9" ht="69" hidden="1" customHeight="1">
      <c r="A524" s="54">
        <v>3</v>
      </c>
      <c r="B524" s="55" t="s">
        <v>180</v>
      </c>
      <c r="C524" s="203" t="s">
        <v>64</v>
      </c>
      <c r="D524" s="152"/>
      <c r="E524" s="153" t="s">
        <v>50</v>
      </c>
      <c r="F524" s="153" t="s">
        <v>51</v>
      </c>
      <c r="G524" s="153" t="s">
        <v>52</v>
      </c>
    </row>
    <row r="525" spans="1:9" s="63" customFormat="1" ht="21" hidden="1" customHeight="1">
      <c r="A525" s="54">
        <v>4</v>
      </c>
      <c r="B525" s="61" t="s">
        <v>181</v>
      </c>
      <c r="C525" s="204" t="s">
        <v>64</v>
      </c>
      <c r="D525" s="62" t="s">
        <v>279</v>
      </c>
      <c r="E525" s="62" t="s">
        <v>279</v>
      </c>
      <c r="F525" s="62" t="s">
        <v>279</v>
      </c>
      <c r="G525" s="62" t="s">
        <v>279</v>
      </c>
      <c r="I525" s="19"/>
    </row>
    <row r="526" spans="1:9" s="67" customFormat="1" ht="30.6" hidden="1" customHeight="1">
      <c r="A526" s="64">
        <v>5</v>
      </c>
      <c r="B526" s="65" t="s">
        <v>182</v>
      </c>
      <c r="C526" s="205" t="s">
        <v>64</v>
      </c>
      <c r="D526" s="66" t="s">
        <v>183</v>
      </c>
      <c r="E526" s="66" t="s">
        <v>183</v>
      </c>
      <c r="F526" s="66" t="s">
        <v>183</v>
      </c>
      <c r="G526" s="66" t="s">
        <v>183</v>
      </c>
      <c r="I526" s="68"/>
    </row>
    <row r="527" spans="1:9" ht="16.7" hidden="1" customHeight="1">
      <c r="A527" s="69">
        <v>6</v>
      </c>
      <c r="B527" s="70" t="s">
        <v>184</v>
      </c>
      <c r="C527" s="205" t="s">
        <v>64</v>
      </c>
      <c r="D527" s="71"/>
      <c r="E527" s="72">
        <v>870000000</v>
      </c>
      <c r="F527" s="72">
        <v>900000000</v>
      </c>
      <c r="G527" s="72">
        <v>800000000</v>
      </c>
    </row>
    <row r="528" spans="1:9" ht="21" hidden="1" customHeight="1">
      <c r="A528" s="69">
        <v>7</v>
      </c>
      <c r="B528" s="70" t="s">
        <v>185</v>
      </c>
      <c r="C528" s="205" t="s">
        <v>64</v>
      </c>
      <c r="D528" s="71"/>
      <c r="E528" s="73">
        <v>0.92</v>
      </c>
      <c r="F528" s="73">
        <v>0.92</v>
      </c>
      <c r="G528" s="73">
        <v>0.92</v>
      </c>
      <c r="I528" s="74" t="e">
        <f>E642</f>
        <v>#REF!</v>
      </c>
    </row>
    <row r="529" spans="1:9" ht="18" hidden="1" customHeight="1">
      <c r="A529" s="69">
        <v>8</v>
      </c>
      <c r="B529" s="70" t="s">
        <v>186</v>
      </c>
      <c r="C529" s="205" t="s">
        <v>64</v>
      </c>
      <c r="D529" s="71"/>
      <c r="E529" s="75" t="s">
        <v>281</v>
      </c>
      <c r="F529" s="75" t="s">
        <v>281</v>
      </c>
      <c r="G529" s="75" t="s">
        <v>281</v>
      </c>
    </row>
    <row r="530" spans="1:9" ht="20.45" hidden="1" customHeight="1">
      <c r="A530" s="69">
        <v>9</v>
      </c>
      <c r="B530" s="65" t="s">
        <v>187</v>
      </c>
      <c r="C530" s="205" t="s">
        <v>64</v>
      </c>
      <c r="D530" s="76" t="s">
        <v>188</v>
      </c>
      <c r="E530" s="76" t="s">
        <v>188</v>
      </c>
      <c r="F530" s="76" t="s">
        <v>188</v>
      </c>
      <c r="G530" s="76" t="s">
        <v>188</v>
      </c>
    </row>
    <row r="531" spans="1:9" ht="21" hidden="1" customHeight="1">
      <c r="A531" s="77" t="s">
        <v>55</v>
      </c>
      <c r="B531" s="65" t="s">
        <v>69</v>
      </c>
      <c r="C531" s="205"/>
      <c r="D531" s="76" t="s">
        <v>277</v>
      </c>
      <c r="E531" s="76" t="s">
        <v>307</v>
      </c>
      <c r="F531" s="76" t="s">
        <v>277</v>
      </c>
      <c r="G531" s="76" t="s">
        <v>277</v>
      </c>
    </row>
    <row r="532" spans="1:9" ht="16.7" hidden="1" customHeight="1">
      <c r="A532" s="77" t="s">
        <v>55</v>
      </c>
      <c r="B532" s="65" t="s">
        <v>189</v>
      </c>
      <c r="C532" s="205"/>
      <c r="D532" s="76" t="str">
        <f>D472</f>
        <v>29H - 412.69</v>
      </c>
      <c r="E532" s="76" t="s">
        <v>226</v>
      </c>
      <c r="F532" s="76" t="s">
        <v>280</v>
      </c>
      <c r="G532" s="76" t="s">
        <v>329</v>
      </c>
    </row>
    <row r="533" spans="1:9" ht="19.7" hidden="1" customHeight="1">
      <c r="A533" s="77" t="s">
        <v>55</v>
      </c>
      <c r="B533" s="65" t="s">
        <v>190</v>
      </c>
      <c r="C533" s="205"/>
      <c r="D533" s="76">
        <v>243599</v>
      </c>
      <c r="E533" s="76" t="s">
        <v>226</v>
      </c>
      <c r="F533" s="76" t="s">
        <v>226</v>
      </c>
      <c r="G533" s="76" t="s">
        <v>226</v>
      </c>
    </row>
    <row r="534" spans="1:9" ht="30.6" hidden="1" customHeight="1">
      <c r="A534" s="64">
        <v>10</v>
      </c>
      <c r="B534" s="65" t="s">
        <v>283</v>
      </c>
      <c r="C534" s="205" t="s">
        <v>64</v>
      </c>
      <c r="D534" s="71"/>
      <c r="E534" s="79">
        <f>E527*E528</f>
        <v>800400000</v>
      </c>
      <c r="F534" s="79">
        <f>F527*F528</f>
        <v>828000000</v>
      </c>
      <c r="G534" s="79">
        <f>G527*G528</f>
        <v>736000000</v>
      </c>
    </row>
    <row r="535" spans="1:9" ht="23.45" hidden="1" customHeight="1">
      <c r="A535" s="69">
        <v>11</v>
      </c>
      <c r="B535" s="70" t="s">
        <v>191</v>
      </c>
      <c r="C535" s="205" t="s">
        <v>64</v>
      </c>
      <c r="D535" s="80"/>
      <c r="E535" s="16" t="s">
        <v>325</v>
      </c>
      <c r="F535" s="81" t="s">
        <v>327</v>
      </c>
      <c r="G535" s="81" t="s">
        <v>327</v>
      </c>
    </row>
    <row r="536" spans="1:9" ht="21" hidden="1" customHeight="1">
      <c r="A536" s="69">
        <v>12</v>
      </c>
      <c r="B536" s="70" t="s">
        <v>192</v>
      </c>
      <c r="C536" s="205" t="s">
        <v>64</v>
      </c>
      <c r="D536" s="82"/>
      <c r="E536" s="82" t="str">
        <f>D525</f>
        <v>Tháng 10 năm 2023</v>
      </c>
      <c r="F536" s="82" t="str">
        <f>E536</f>
        <v>Tháng 10 năm 2023</v>
      </c>
      <c r="G536" s="82" t="str">
        <f>E536</f>
        <v>Tháng 10 năm 2023</v>
      </c>
    </row>
    <row r="537" spans="1:9" hidden="1">
      <c r="G537" s="83"/>
    </row>
    <row r="538" spans="1:9" ht="22.5" hidden="1" customHeight="1">
      <c r="A538" s="303" t="s">
        <v>193</v>
      </c>
      <c r="B538" s="303"/>
      <c r="C538" s="303"/>
      <c r="D538" s="303"/>
      <c r="E538" s="303"/>
      <c r="F538" s="303"/>
      <c r="G538" s="303"/>
    </row>
    <row r="539" spans="1:9" s="40" customFormat="1" ht="54.75" hidden="1" customHeight="1">
      <c r="A539" s="337" t="s">
        <v>194</v>
      </c>
      <c r="B539" s="337"/>
      <c r="C539" s="337"/>
      <c r="D539" s="337"/>
      <c r="E539" s="337"/>
      <c r="F539" s="337"/>
      <c r="G539" s="337"/>
      <c r="I539" s="85"/>
    </row>
    <row r="540" spans="1:9" s="40" customFormat="1" ht="72" hidden="1" customHeight="1">
      <c r="A540" s="337" t="s">
        <v>195</v>
      </c>
      <c r="B540" s="337"/>
      <c r="C540" s="337"/>
      <c r="D540" s="337"/>
      <c r="E540" s="337"/>
      <c r="F540" s="337"/>
      <c r="G540" s="337"/>
      <c r="I540" s="85"/>
    </row>
    <row r="541" spans="1:9" s="40" customFormat="1" ht="21" hidden="1" customHeight="1">
      <c r="A541" s="363" t="s">
        <v>196</v>
      </c>
      <c r="B541" s="363"/>
      <c r="C541" s="363"/>
      <c r="D541" s="363"/>
      <c r="E541" s="363"/>
      <c r="F541" s="363"/>
      <c r="G541" s="363"/>
      <c r="I541" s="85"/>
    </row>
    <row r="542" spans="1:9" s="40" customFormat="1" ht="21" hidden="1" customHeight="1">
      <c r="A542" s="86" t="s">
        <v>55</v>
      </c>
      <c r="B542" s="337" t="s">
        <v>197</v>
      </c>
      <c r="C542" s="337"/>
      <c r="D542" s="337"/>
      <c r="E542" s="337"/>
      <c r="F542" s="337"/>
      <c r="G542" s="337"/>
      <c r="I542" s="85"/>
    </row>
    <row r="543" spans="1:9" s="40" customFormat="1" ht="21" hidden="1" customHeight="1">
      <c r="A543" s="87"/>
      <c r="B543" s="88" t="s">
        <v>198</v>
      </c>
      <c r="C543" s="88"/>
      <c r="D543" s="355" t="str">
        <f>D606&amp;". Do lấy TSĐG làm chuẩn nên tổ thẩm định đánh giá TSĐG đạt tỷ lệ 100%"</f>
        <v>Giấy đăng ký xe, đăng kiểm xe. Do lấy TSĐG làm chuẩn nên tổ thẩm định đánh giá TSĐG đạt tỷ lệ 100%</v>
      </c>
      <c r="E543" s="356"/>
      <c r="F543" s="356"/>
      <c r="G543" s="356"/>
      <c r="I543" s="85"/>
    </row>
    <row r="544" spans="1:9" s="40" customFormat="1" ht="21" hidden="1" customHeight="1">
      <c r="A544" s="86" t="s">
        <v>199</v>
      </c>
      <c r="B544" s="88" t="s">
        <v>200</v>
      </c>
      <c r="C544" s="88" t="s">
        <v>64</v>
      </c>
      <c r="D544" s="358" t="str">
        <f>E606</f>
        <v>Giấy đăng ký xe, đăng kiểm xe</v>
      </c>
      <c r="E544" s="358"/>
      <c r="F544" s="332" t="str">
        <f>IF(D545&gt;100%,"Lợi thế hơn tài sản thẩm định giá",IF(D545=100%,"Tương đương tài sản thẩm định giá",IF(D545&lt;100%,"Kém lợi thế hơn tài sản thẩm định giá")))</f>
        <v>Tương đương tài sản thẩm định giá</v>
      </c>
      <c r="G544" s="332"/>
      <c r="I544" s="85"/>
    </row>
    <row r="545" spans="1:9" s="40" customFormat="1" ht="21" hidden="1" customHeight="1">
      <c r="A545" s="86"/>
      <c r="B545" s="84" t="s">
        <v>201</v>
      </c>
      <c r="C545" s="88" t="s">
        <v>64</v>
      </c>
      <c r="D545" s="90">
        <f>E607</f>
        <v>1</v>
      </c>
      <c r="E545" s="84"/>
      <c r="F545" s="84"/>
      <c r="G545" s="89"/>
      <c r="I545" s="85"/>
    </row>
    <row r="546" spans="1:9" s="40" customFormat="1" ht="21" hidden="1" customHeight="1">
      <c r="A546" s="86" t="s">
        <v>199</v>
      </c>
      <c r="B546" s="88" t="s">
        <v>202</v>
      </c>
      <c r="C546" s="88" t="s">
        <v>64</v>
      </c>
      <c r="D546" s="91" t="str">
        <f>F606</f>
        <v>Giấy đăng ký xe, đăng kiểm xe</v>
      </c>
      <c r="E546" s="92"/>
      <c r="F546" s="332" t="str">
        <f>IF(D547&gt;100%,"Lợi thế hơn tài sản thẩm định giá",IF(D547=100%,"Tương đương tài sản thẩm định giá",IF(D547&lt;100%,"Kém lợi thế hơn tài sản thẩm định giá")))</f>
        <v>Tương đương tài sản thẩm định giá</v>
      </c>
      <c r="G546" s="332"/>
      <c r="I546" s="85"/>
    </row>
    <row r="547" spans="1:9" s="40" customFormat="1" ht="21" hidden="1" customHeight="1">
      <c r="A547" s="86"/>
      <c r="B547" s="84" t="s">
        <v>203</v>
      </c>
      <c r="C547" s="88" t="s">
        <v>64</v>
      </c>
      <c r="D547" s="90">
        <f>F607</f>
        <v>1</v>
      </c>
      <c r="E547" s="84"/>
      <c r="F547" s="84"/>
      <c r="G547" s="89"/>
      <c r="I547" s="85"/>
    </row>
    <row r="548" spans="1:9" s="40" customFormat="1" ht="21" hidden="1" customHeight="1">
      <c r="A548" s="86" t="s">
        <v>199</v>
      </c>
      <c r="B548" s="88" t="s">
        <v>204</v>
      </c>
      <c r="C548" s="88" t="s">
        <v>64</v>
      </c>
      <c r="D548" s="91" t="str">
        <f>G606</f>
        <v>Giấy đăng ký xe, đăng kiểm xe</v>
      </c>
      <c r="E548" s="92"/>
      <c r="F548" s="332" t="str">
        <f>IF(D549&gt;100%,"Lợi thế hơn tài sản thẩm định giá",IF(D549=100%,"Tương đương tài sản thẩm định giá",IF(D549&lt;100%,"Kém lợi thế hơn tài sản thẩm định giá")))</f>
        <v>Tương đương tài sản thẩm định giá</v>
      </c>
      <c r="G548" s="332"/>
      <c r="I548" s="85"/>
    </row>
    <row r="549" spans="1:9" s="40" customFormat="1" ht="21" hidden="1" customHeight="1">
      <c r="A549" s="86"/>
      <c r="B549" s="84" t="s">
        <v>205</v>
      </c>
      <c r="C549" s="88" t="s">
        <v>64</v>
      </c>
      <c r="D549" s="90">
        <f>G607</f>
        <v>1</v>
      </c>
      <c r="E549" s="84"/>
      <c r="F549" s="84"/>
      <c r="G549" s="84"/>
      <c r="I549" s="85"/>
    </row>
    <row r="550" spans="1:9" s="40" customFormat="1" ht="21" hidden="1" customHeight="1">
      <c r="A550" s="86" t="s">
        <v>55</v>
      </c>
      <c r="B550" s="337" t="s">
        <v>206</v>
      </c>
      <c r="C550" s="337"/>
      <c r="D550" s="337"/>
      <c r="E550" s="337"/>
      <c r="F550" s="337"/>
      <c r="G550" s="337"/>
      <c r="I550" s="85"/>
    </row>
    <row r="551" spans="1:9" s="40" customFormat="1" ht="21" hidden="1" customHeight="1">
      <c r="A551" s="87"/>
      <c r="B551" s="88" t="s">
        <v>198</v>
      </c>
      <c r="C551" s="88"/>
      <c r="D551" s="355" t="str">
        <f>D611&amp;". Do lấy TSĐG làm chuẩn nên tổ thẩm định đánh giá TSĐG đạt tỷ lệ 100%"</f>
        <v>2015. Do lấy TSĐG làm chuẩn nên tổ thẩm định đánh giá TSĐG đạt tỷ lệ 100%</v>
      </c>
      <c r="E551" s="356"/>
      <c r="F551" s="356"/>
      <c r="G551" s="356"/>
      <c r="I551" s="85"/>
    </row>
    <row r="552" spans="1:9" s="40" customFormat="1" ht="21" hidden="1" customHeight="1">
      <c r="A552" s="86" t="s">
        <v>199</v>
      </c>
      <c r="B552" s="88" t="s">
        <v>200</v>
      </c>
      <c r="C552" s="88" t="s">
        <v>64</v>
      </c>
      <c r="D552" s="358" t="s">
        <v>207</v>
      </c>
      <c r="E552" s="358"/>
      <c r="F552" s="332" t="str">
        <f>IF(D553&gt;100%,"Lợi thế hơn tài sản thẩm định giá",IF(D553=100%,"Tương đương tài sản thẩm định giá",IF(D553&lt;100%,"Kém lợi thế hơn tài sản thẩm định giá")))</f>
        <v>Tương đương tài sản thẩm định giá</v>
      </c>
      <c r="G552" s="332"/>
      <c r="I552" s="85"/>
    </row>
    <row r="553" spans="1:9" s="40" customFormat="1" ht="21" hidden="1" customHeight="1">
      <c r="A553" s="86"/>
      <c r="B553" s="84" t="s">
        <v>201</v>
      </c>
      <c r="C553" s="88" t="s">
        <v>64</v>
      </c>
      <c r="D553" s="90">
        <f>E612</f>
        <v>1</v>
      </c>
      <c r="E553" s="84"/>
      <c r="F553" s="84"/>
      <c r="G553" s="89"/>
      <c r="I553" s="85"/>
    </row>
    <row r="554" spans="1:9" s="40" customFormat="1" ht="21" hidden="1" customHeight="1">
      <c r="A554" s="86" t="s">
        <v>199</v>
      </c>
      <c r="B554" s="88" t="s">
        <v>202</v>
      </c>
      <c r="C554" s="88" t="s">
        <v>64</v>
      </c>
      <c r="D554" s="91" t="s">
        <v>207</v>
      </c>
      <c r="E554" s="92"/>
      <c r="F554" s="332" t="str">
        <f>IF(D555&gt;100%,"Lợi thế hơn tài sản thẩm định giá",IF(D555=100%,"Tương đương tài sản thẩm định giá",IF(D555&lt;100%,"Kém lợi thế hơn tài sản thẩm định giá")))</f>
        <v>Tương đương tài sản thẩm định giá</v>
      </c>
      <c r="G554" s="332"/>
      <c r="I554" s="85"/>
    </row>
    <row r="555" spans="1:9" s="40" customFormat="1" ht="21" hidden="1" customHeight="1">
      <c r="A555" s="86"/>
      <c r="B555" s="84" t="s">
        <v>203</v>
      </c>
      <c r="C555" s="88" t="s">
        <v>64</v>
      </c>
      <c r="D555" s="90">
        <f>F612</f>
        <v>1</v>
      </c>
      <c r="E555" s="84"/>
      <c r="F555" s="84"/>
      <c r="G555" s="89"/>
      <c r="I555" s="85"/>
    </row>
    <row r="556" spans="1:9" s="40" customFormat="1" ht="21" hidden="1" customHeight="1">
      <c r="A556" s="86" t="s">
        <v>199</v>
      </c>
      <c r="B556" s="88" t="s">
        <v>204</v>
      </c>
      <c r="C556" s="88" t="s">
        <v>64</v>
      </c>
      <c r="D556" s="91" t="s">
        <v>207</v>
      </c>
      <c r="E556" s="92"/>
      <c r="F556" s="332" t="str">
        <f>IF(D557&gt;100%,"Lợi thế hơn tài sản thẩm định giá",IF(D557=100%,"Tương đương tài sản thẩm định giá",IF(D557&lt;100%,"Kém lợi thế hơn tài sản thẩm định giá")))</f>
        <v>Tương đương tài sản thẩm định giá</v>
      </c>
      <c r="G556" s="332"/>
      <c r="I556" s="85"/>
    </row>
    <row r="557" spans="1:9" s="40" customFormat="1" ht="21" hidden="1" customHeight="1">
      <c r="A557" s="86"/>
      <c r="B557" s="84" t="s">
        <v>205</v>
      </c>
      <c r="C557" s="88" t="s">
        <v>64</v>
      </c>
      <c r="D557" s="90">
        <f>G612</f>
        <v>1</v>
      </c>
      <c r="E557" s="84"/>
      <c r="F557" s="84"/>
      <c r="G557" s="84"/>
      <c r="I557" s="85"/>
    </row>
    <row r="558" spans="1:9" s="89" customFormat="1" ht="21" hidden="1" customHeight="1">
      <c r="A558" s="86" t="s">
        <v>55</v>
      </c>
      <c r="B558" s="337" t="s">
        <v>208</v>
      </c>
      <c r="C558" s="337"/>
      <c r="D558" s="337"/>
      <c r="E558" s="337"/>
      <c r="F558" s="337"/>
      <c r="G558" s="337"/>
      <c r="I558" s="93"/>
    </row>
    <row r="559" spans="1:9" s="89" customFormat="1" ht="23.45" hidden="1" customHeight="1">
      <c r="A559" s="87"/>
      <c r="B559" s="88" t="s">
        <v>198</v>
      </c>
      <c r="C559" s="88"/>
      <c r="D559" s="355" t="str">
        <f>D616&amp;". Do lấy TSĐG làm chuẩn nên tổ thẩm định đánh giá TSĐG đạt tỷ lệ 100%"</f>
        <v>. Do lấy TSĐG làm chuẩn nên tổ thẩm định đánh giá TSĐG đạt tỷ lệ 100%</v>
      </c>
      <c r="E559" s="356"/>
      <c r="F559" s="356"/>
      <c r="G559" s="356"/>
      <c r="I559" s="93"/>
    </row>
    <row r="560" spans="1:9" s="89" customFormat="1" ht="21" hidden="1" customHeight="1">
      <c r="A560" s="86" t="s">
        <v>199</v>
      </c>
      <c r="B560" s="88" t="s">
        <v>200</v>
      </c>
      <c r="C560" s="88" t="s">
        <v>64</v>
      </c>
      <c r="D560" s="358">
        <f>E616</f>
        <v>0</v>
      </c>
      <c r="E560" s="358"/>
      <c r="F560" s="332" t="str">
        <f>IF(D561&gt;100%,"Lợi thế hơn tài sản thẩm định giá",IF(D561=100%,"Tương đương tài sản thẩm định giá",IF(D561&lt;100%,"Kém lợi thế hơn tài sản thẩm định giá")))</f>
        <v>Tương đương tài sản thẩm định giá</v>
      </c>
      <c r="G560" s="332"/>
      <c r="I560" s="93"/>
    </row>
    <row r="561" spans="1:9" s="89" customFormat="1" ht="21" hidden="1" customHeight="1">
      <c r="A561" s="86"/>
      <c r="B561" s="84" t="s">
        <v>201</v>
      </c>
      <c r="C561" s="88" t="s">
        <v>64</v>
      </c>
      <c r="D561" s="90">
        <v>1</v>
      </c>
      <c r="E561" s="84"/>
      <c r="F561" s="84"/>
      <c r="I561" s="93"/>
    </row>
    <row r="562" spans="1:9" s="89" customFormat="1" ht="21" hidden="1" customHeight="1">
      <c r="A562" s="86" t="s">
        <v>199</v>
      </c>
      <c r="B562" s="88" t="s">
        <v>202</v>
      </c>
      <c r="C562" s="88" t="s">
        <v>64</v>
      </c>
      <c r="D562" s="91">
        <f>F616</f>
        <v>0</v>
      </c>
      <c r="E562" s="92"/>
      <c r="F562" s="332" t="str">
        <f>IF(D563&gt;100%,"Lợi thế hơn tài sản thẩm định giá",IF(D563=100%,"Tương đương tài sản thẩm định giá",IF(D563&lt;100%,"Kém lợi thế hơn tài sản thẩm định giá")))</f>
        <v>Tương đương tài sản thẩm định giá</v>
      </c>
      <c r="G562" s="332"/>
      <c r="I562" s="93"/>
    </row>
    <row r="563" spans="1:9" s="89" customFormat="1" ht="21" hidden="1" customHeight="1">
      <c r="A563" s="86"/>
      <c r="B563" s="84" t="s">
        <v>203</v>
      </c>
      <c r="C563" s="88" t="s">
        <v>64</v>
      </c>
      <c r="D563" s="90">
        <v>1</v>
      </c>
      <c r="E563" s="84"/>
      <c r="F563" s="84"/>
      <c r="I563" s="93"/>
    </row>
    <row r="564" spans="1:9" s="89" customFormat="1" ht="21" hidden="1" customHeight="1">
      <c r="A564" s="86" t="s">
        <v>199</v>
      </c>
      <c r="B564" s="88" t="s">
        <v>204</v>
      </c>
      <c r="C564" s="88" t="s">
        <v>64</v>
      </c>
      <c r="D564" s="91">
        <f>G616</f>
        <v>0</v>
      </c>
      <c r="E564" s="92"/>
      <c r="F564" s="332" t="str">
        <f>IF(D565&gt;100%,"Lợi thế hơn tài sản thẩm định giá",IF(D565=100%,"Tương đương tài sản thẩm định giá",IF(D565&lt;100%,"Kém lợi thế hơn tài sản thẩm định giá")))</f>
        <v>Lợi thế hơn tài sản thẩm định giá</v>
      </c>
      <c r="G564" s="332"/>
      <c r="I564" s="93"/>
    </row>
    <row r="565" spans="1:9" s="89" customFormat="1" ht="21" hidden="1" customHeight="1">
      <c r="A565" s="86"/>
      <c r="B565" s="84" t="s">
        <v>205</v>
      </c>
      <c r="C565" s="88" t="s">
        <v>64</v>
      </c>
      <c r="D565" s="90">
        <v>1.05</v>
      </c>
      <c r="E565" s="84"/>
      <c r="F565" s="84"/>
      <c r="G565" s="84"/>
      <c r="I565" s="93"/>
    </row>
    <row r="566" spans="1:9" s="89" customFormat="1" ht="21" hidden="1" customHeight="1">
      <c r="A566" s="94" t="s">
        <v>55</v>
      </c>
      <c r="B566" s="357" t="s">
        <v>209</v>
      </c>
      <c r="C566" s="337"/>
      <c r="D566" s="337"/>
      <c r="E566" s="337"/>
      <c r="F566" s="337"/>
      <c r="G566" s="337"/>
      <c r="I566" s="93"/>
    </row>
    <row r="567" spans="1:9" s="89" customFormat="1" ht="21" hidden="1" customHeight="1">
      <c r="A567" s="87"/>
      <c r="B567" s="88" t="s">
        <v>198</v>
      </c>
      <c r="C567" s="88"/>
      <c r="D567" s="355" t="str">
        <f>D621&amp;". Do lấy TSĐG làm chuẩn nên tổ thẩm định đánh giá TSĐG đạt tỷ lệ 100%"</f>
        <v>29H - 412.69. Do lấy TSĐG làm chuẩn nên tổ thẩm định đánh giá TSĐG đạt tỷ lệ 100%</v>
      </c>
      <c r="E567" s="356"/>
      <c r="F567" s="356"/>
      <c r="G567" s="356"/>
      <c r="I567" s="93"/>
    </row>
    <row r="568" spans="1:9" s="89" customFormat="1" ht="21" hidden="1" customHeight="1">
      <c r="A568" s="86" t="s">
        <v>199</v>
      </c>
      <c r="B568" s="88" t="s">
        <v>200</v>
      </c>
      <c r="C568" s="88" t="s">
        <v>64</v>
      </c>
      <c r="D568" s="354" t="str">
        <f>E621</f>
        <v>Không xác định</v>
      </c>
      <c r="E568" s="331"/>
      <c r="F568" s="332" t="str">
        <f>IF(D569&gt;100%,"Lợi thế hơn tài sản thẩm định giá",IF(D569=100%,"Tương đương tài sản thẩm định giá",IF(D569&lt;100%,"Kém lợi thế hơn tài sản thẩm định giá")))</f>
        <v>Tương đương tài sản thẩm định giá</v>
      </c>
      <c r="G568" s="332"/>
      <c r="I568" s="93"/>
    </row>
    <row r="569" spans="1:9" s="89" customFormat="1" ht="21" hidden="1" customHeight="1">
      <c r="A569" s="86"/>
      <c r="B569" s="84" t="s">
        <v>201</v>
      </c>
      <c r="C569" s="88" t="s">
        <v>64</v>
      </c>
      <c r="D569" s="90">
        <v>1</v>
      </c>
      <c r="F569" s="84"/>
      <c r="G569" s="84"/>
      <c r="I569" s="93"/>
    </row>
    <row r="570" spans="1:9" s="89" customFormat="1" ht="21" hidden="1" customHeight="1">
      <c r="A570" s="86" t="s">
        <v>199</v>
      </c>
      <c r="B570" s="88" t="s">
        <v>202</v>
      </c>
      <c r="C570" s="88" t="s">
        <v>64</v>
      </c>
      <c r="D570" s="354" t="str">
        <f>F621</f>
        <v>Hà Nội</v>
      </c>
      <c r="E570" s="331"/>
      <c r="F570" s="332" t="str">
        <f>IF(D571&gt;100%,"Lợi thế hơn tài sản thẩm định giá",IF(D571=100%,"Tương đương tài sản thẩm định giá",IF(D571&lt;100%,"Kém lợi thế hơn tài sản thẩm định giá")))</f>
        <v>Tương đương tài sản thẩm định giá</v>
      </c>
      <c r="G570" s="332"/>
      <c r="I570" s="93"/>
    </row>
    <row r="571" spans="1:9" s="89" customFormat="1" ht="21" hidden="1" customHeight="1">
      <c r="A571" s="86"/>
      <c r="B571" s="84" t="s">
        <v>203</v>
      </c>
      <c r="C571" s="88" t="s">
        <v>64</v>
      </c>
      <c r="D571" s="90">
        <v>1</v>
      </c>
      <c r="F571" s="84"/>
      <c r="G571" s="84"/>
      <c r="I571" s="93"/>
    </row>
    <row r="572" spans="1:9" s="89" customFormat="1" ht="21" hidden="1" customHeight="1">
      <c r="A572" s="86" t="s">
        <v>199</v>
      </c>
      <c r="B572" s="88" t="s">
        <v>204</v>
      </c>
      <c r="C572" s="88" t="s">
        <v>64</v>
      </c>
      <c r="D572" s="354" t="str">
        <f>G621</f>
        <v>Vĩnh Phúc</v>
      </c>
      <c r="E572" s="331"/>
      <c r="F572" s="332" t="str">
        <f>IF(D573&gt;100%,"Lợi thế hơn tài sản thẩm định giá",IF(D573=100%,"Tương đương tài sản thẩm định giá",IF(D573&lt;100%,"Kém lợi thế hơn tài sản thẩm định giá")))</f>
        <v>Tương đương tài sản thẩm định giá</v>
      </c>
      <c r="G572" s="332"/>
      <c r="I572" s="93"/>
    </row>
    <row r="573" spans="1:9" s="89" customFormat="1" ht="21" hidden="1" customHeight="1">
      <c r="A573" s="86"/>
      <c r="B573" s="84" t="s">
        <v>205</v>
      </c>
      <c r="C573" s="88" t="s">
        <v>64</v>
      </c>
      <c r="D573" s="90">
        <v>1</v>
      </c>
      <c r="E573" s="84"/>
      <c r="F573" s="84"/>
      <c r="G573" s="84"/>
      <c r="I573" s="93"/>
    </row>
    <row r="574" spans="1:9" s="89" customFormat="1" ht="21" hidden="1" customHeight="1">
      <c r="A574" s="94" t="s">
        <v>55</v>
      </c>
      <c r="B574" s="337" t="s">
        <v>210</v>
      </c>
      <c r="C574" s="337"/>
      <c r="D574" s="337"/>
      <c r="E574" s="337"/>
      <c r="F574" s="337"/>
      <c r="G574" s="337"/>
      <c r="I574" s="93"/>
    </row>
    <row r="575" spans="1:9" s="89" customFormat="1" ht="21" hidden="1" customHeight="1">
      <c r="A575" s="87"/>
      <c r="B575" s="88" t="s">
        <v>198</v>
      </c>
      <c r="C575" s="88"/>
      <c r="D575" s="355" t="str">
        <f>D626&amp;". Do lấy TSĐG làm chuẩn nên tổ thẩm định đánh giá TSĐG đạt tỷ lệ 100%"</f>
        <v>243599. Do lấy TSĐG làm chuẩn nên tổ thẩm định đánh giá TSĐG đạt tỷ lệ 100%</v>
      </c>
      <c r="E575" s="356"/>
      <c r="F575" s="356"/>
      <c r="G575" s="356"/>
      <c r="I575" s="93"/>
    </row>
    <row r="576" spans="1:9" s="89" customFormat="1" ht="21" hidden="1" customHeight="1">
      <c r="A576" s="86" t="s">
        <v>199</v>
      </c>
      <c r="B576" s="88" t="s">
        <v>200</v>
      </c>
      <c r="C576" s="88" t="s">
        <v>64</v>
      </c>
      <c r="D576" s="91" t="str">
        <f>E626</f>
        <v>Không xác định</v>
      </c>
      <c r="E576" s="92"/>
      <c r="F576" s="332" t="str">
        <f>IF(D577&gt;100%,"Lợi thế hơn tài sản thẩm định giá",IF(D577=100%,"Tương đương tài sản thẩm định giá",IF(D577&lt;100%,"Kém lợi thế hơn tài sản thẩm định giá")))</f>
        <v>Lợi thế hơn tài sản thẩm định giá</v>
      </c>
      <c r="G576" s="332"/>
      <c r="I576" s="93"/>
    </row>
    <row r="577" spans="1:9" s="89" customFormat="1" ht="21" hidden="1" customHeight="1">
      <c r="A577" s="87"/>
      <c r="B577" s="84" t="s">
        <v>201</v>
      </c>
      <c r="C577" s="88" t="s">
        <v>64</v>
      </c>
      <c r="D577" s="90">
        <v>1.03</v>
      </c>
      <c r="E577" s="84"/>
      <c r="F577" s="84"/>
      <c r="G577" s="84"/>
      <c r="I577" s="93"/>
    </row>
    <row r="578" spans="1:9" s="89" customFormat="1" ht="21" hidden="1" customHeight="1">
      <c r="A578" s="86" t="s">
        <v>199</v>
      </c>
      <c r="B578" s="88" t="s">
        <v>202</v>
      </c>
      <c r="C578" s="88" t="s">
        <v>64</v>
      </c>
      <c r="D578" s="91" t="str">
        <f>F626</f>
        <v>Không xác định</v>
      </c>
      <c r="E578" s="92"/>
      <c r="F578" s="332" t="str">
        <f>IF(D579&gt;100%,"Lợi thế hơn tài sản thẩm định giá",IF(D579=100%,"Tương đương tài sản thẩm định giá",IF(D579&lt;100%,"Kém lợi thế hơn tài sản thẩm định giá")))</f>
        <v>Lợi thế hơn tài sản thẩm định giá</v>
      </c>
      <c r="G578" s="332"/>
      <c r="I578" s="93"/>
    </row>
    <row r="579" spans="1:9" s="89" customFormat="1" ht="21" hidden="1" customHeight="1">
      <c r="A579" s="87"/>
      <c r="B579" s="84" t="s">
        <v>203</v>
      </c>
      <c r="C579" s="88" t="s">
        <v>64</v>
      </c>
      <c r="D579" s="90">
        <v>1.03</v>
      </c>
      <c r="E579" s="84"/>
      <c r="F579" s="84"/>
      <c r="G579" s="84"/>
      <c r="I579" s="93"/>
    </row>
    <row r="580" spans="1:9" s="89" customFormat="1" ht="21" hidden="1" customHeight="1">
      <c r="A580" s="86" t="s">
        <v>199</v>
      </c>
      <c r="B580" s="88" t="s">
        <v>204</v>
      </c>
      <c r="C580" s="88" t="s">
        <v>64</v>
      </c>
      <c r="D580" s="91" t="str">
        <f>G626</f>
        <v>Không xác định</v>
      </c>
      <c r="E580" s="92"/>
      <c r="F580" s="332" t="str">
        <f>IF(D581&gt;100%,"Lợi thế hơn tài sản thẩm định giá",IF(D581=100%,"Tương đương tài sản thẩm định giá",IF(D581&lt;100%,"Kém lợi thế hơn tài sản thẩm định giá")))</f>
        <v>Lợi thế hơn tài sản thẩm định giá</v>
      </c>
      <c r="G580" s="332"/>
      <c r="I580" s="93"/>
    </row>
    <row r="581" spans="1:9" s="89" customFormat="1" ht="21" hidden="1" customHeight="1">
      <c r="A581" s="87"/>
      <c r="B581" s="84" t="s">
        <v>205</v>
      </c>
      <c r="C581" s="88" t="s">
        <v>64</v>
      </c>
      <c r="D581" s="90">
        <v>1.05</v>
      </c>
      <c r="E581" s="84"/>
      <c r="F581" s="84"/>
      <c r="G581" s="84"/>
      <c r="I581" s="93"/>
    </row>
    <row r="582" spans="1:9" s="89" customFormat="1" ht="21" hidden="1" customHeight="1">
      <c r="A582" s="94" t="s">
        <v>55</v>
      </c>
      <c r="B582" s="357" t="s">
        <v>211</v>
      </c>
      <c r="C582" s="337"/>
      <c r="D582" s="337"/>
      <c r="E582" s="337"/>
      <c r="F582" s="337"/>
      <c r="G582" s="337"/>
      <c r="I582" s="93"/>
    </row>
    <row r="583" spans="1:9" s="89" customFormat="1" ht="21" hidden="1" customHeight="1">
      <c r="A583" s="87"/>
      <c r="B583" s="88" t="s">
        <v>198</v>
      </c>
      <c r="C583" s="88"/>
      <c r="D583" s="355" t="e">
        <f>#REF!&amp;". Do lấy TSĐG làm chuẩn nên tổ thẩm định đánh giá TSĐG đạt tỷ lệ 100%"</f>
        <v>#REF!</v>
      </c>
      <c r="E583" s="356"/>
      <c r="F583" s="356"/>
      <c r="G583" s="356"/>
      <c r="I583" s="93"/>
    </row>
    <row r="584" spans="1:9" s="89" customFormat="1" ht="21" hidden="1" customHeight="1">
      <c r="A584" s="86" t="s">
        <v>199</v>
      </c>
      <c r="B584" s="88" t="s">
        <v>200</v>
      </c>
      <c r="C584" s="88" t="s">
        <v>64</v>
      </c>
      <c r="D584" s="95" t="e">
        <f>#REF!</f>
        <v>#REF!</v>
      </c>
      <c r="E584" s="92"/>
      <c r="F584" s="332" t="str">
        <f>IF(D585&gt;100%,"Lợi thế hơn tài sản thẩm định giá",IF(D585=100%,"Tương đương tài sản thẩm định giá",IF(D585&lt;100%,"Kém lợi thế hơn tài sản thẩm định giá")))</f>
        <v>Tương đương tài sản thẩm định giá</v>
      </c>
      <c r="G584" s="332"/>
      <c r="I584" s="93"/>
    </row>
    <row r="585" spans="1:9" s="89" customFormat="1" ht="21" hidden="1" customHeight="1">
      <c r="A585" s="86"/>
      <c r="B585" s="84" t="s">
        <v>201</v>
      </c>
      <c r="C585" s="88" t="s">
        <v>64</v>
      </c>
      <c r="D585" s="90">
        <v>1</v>
      </c>
      <c r="E585" s="84"/>
      <c r="F585" s="84"/>
      <c r="G585" s="84"/>
      <c r="I585" s="93"/>
    </row>
    <row r="586" spans="1:9" s="89" customFormat="1" ht="21" hidden="1" customHeight="1">
      <c r="A586" s="86" t="s">
        <v>199</v>
      </c>
      <c r="B586" s="88" t="s">
        <v>202</v>
      </c>
      <c r="C586" s="88" t="s">
        <v>64</v>
      </c>
      <c r="D586" s="95" t="e">
        <f>#REF!</f>
        <v>#REF!</v>
      </c>
      <c r="E586" s="92"/>
      <c r="F586" s="332" t="str">
        <f>IF(D587&gt;100%,"Lợi thế hơn tài sản thẩm định giá",IF(D587=100%,"Tương đương tài sản thẩm định giá",IF(D587&lt;100%,"Kém lợi thế hơn tài sản thẩm định giá")))</f>
        <v>Tương đương tài sản thẩm định giá</v>
      </c>
      <c r="G586" s="332"/>
      <c r="I586" s="93"/>
    </row>
    <row r="587" spans="1:9" s="89" customFormat="1" ht="21" hidden="1" customHeight="1">
      <c r="A587" s="86"/>
      <c r="B587" s="84" t="s">
        <v>203</v>
      </c>
      <c r="C587" s="88" t="s">
        <v>64</v>
      </c>
      <c r="D587" s="90">
        <v>1</v>
      </c>
      <c r="E587" s="84"/>
      <c r="F587" s="84"/>
      <c r="G587" s="84"/>
      <c r="I587" s="93"/>
    </row>
    <row r="588" spans="1:9" s="89" customFormat="1" ht="21" hidden="1" customHeight="1">
      <c r="A588" s="86" t="s">
        <v>199</v>
      </c>
      <c r="B588" s="88" t="s">
        <v>204</v>
      </c>
      <c r="C588" s="88" t="s">
        <v>64</v>
      </c>
      <c r="D588" s="95" t="e">
        <f>#REF!</f>
        <v>#REF!</v>
      </c>
      <c r="E588" s="92"/>
      <c r="F588" s="332" t="str">
        <f>IF(D589&gt;100%,"Lợi thế hơn tài sản thẩm định giá",IF(D589=100%,"Tương đương tài sản thẩm định giá",IF(D589&lt;100%,"Kém lợi thế hơn tài sản thẩm định giá")))</f>
        <v>Tương đương tài sản thẩm định giá</v>
      </c>
      <c r="G588" s="332"/>
      <c r="I588" s="93"/>
    </row>
    <row r="589" spans="1:9" s="89" customFormat="1" ht="21" hidden="1" customHeight="1">
      <c r="A589" s="86"/>
      <c r="B589" s="84" t="s">
        <v>205</v>
      </c>
      <c r="C589" s="88" t="s">
        <v>64</v>
      </c>
      <c r="D589" s="90">
        <v>1</v>
      </c>
      <c r="E589" s="84"/>
      <c r="F589" s="84"/>
      <c r="G589" s="84"/>
      <c r="I589" s="93"/>
    </row>
    <row r="590" spans="1:9" s="89" customFormat="1" ht="21" hidden="1" customHeight="1">
      <c r="A590" s="94" t="s">
        <v>55</v>
      </c>
      <c r="B590" s="337" t="s">
        <v>212</v>
      </c>
      <c r="C590" s="337"/>
      <c r="D590" s="337"/>
      <c r="E590" s="337"/>
      <c r="F590" s="337"/>
      <c r="G590" s="337"/>
      <c r="I590" s="93"/>
    </row>
    <row r="591" spans="1:9" s="89" customFormat="1" ht="21" hidden="1" customHeight="1">
      <c r="A591" s="87"/>
      <c r="B591" s="88" t="s">
        <v>198</v>
      </c>
      <c r="C591" s="88"/>
      <c r="D591" s="355" t="str">
        <f>D631&amp;" Do lấy TSĐG làm chuẩn nên tổ thẩm định đánh giá TSĐG đạt tỷ lệ 100%"</f>
        <v>HOWO Do lấy TSĐG làm chuẩn nên tổ thẩm định đánh giá TSĐG đạt tỷ lệ 100%</v>
      </c>
      <c r="E591" s="356"/>
      <c r="F591" s="356"/>
      <c r="G591" s="356"/>
      <c r="I591" s="93"/>
    </row>
    <row r="592" spans="1:9" s="89" customFormat="1" ht="21" hidden="1" customHeight="1">
      <c r="A592" s="86" t="s">
        <v>199</v>
      </c>
      <c r="B592" s="88" t="s">
        <v>200</v>
      </c>
      <c r="C592" s="88" t="s">
        <v>64</v>
      </c>
      <c r="D592" s="331" t="str">
        <f>E631</f>
        <v>HOWO</v>
      </c>
      <c r="E592" s="331"/>
      <c r="F592" s="332" t="str">
        <f>IF(D593&gt;100%,"Lợi thế hơn tài sản thẩm định giá",IF(D593=100%,"Tương đương tài sản thẩm định giá",IF(D593&lt;100%,"Kém lợi thế hơn tài sản thẩm định giá")))</f>
        <v>Tương đương tài sản thẩm định giá</v>
      </c>
      <c r="G592" s="332"/>
      <c r="I592" s="93"/>
    </row>
    <row r="593" spans="1:9" s="89" customFormat="1" ht="21" hidden="1" customHeight="1">
      <c r="A593" s="86"/>
      <c r="B593" s="84" t="s">
        <v>201</v>
      </c>
      <c r="C593" s="88" t="s">
        <v>64</v>
      </c>
      <c r="D593" s="90">
        <v>1</v>
      </c>
      <c r="E593" s="84"/>
      <c r="F593" s="84"/>
      <c r="G593" s="84"/>
      <c r="I593" s="93"/>
    </row>
    <row r="594" spans="1:9" s="89" customFormat="1" ht="21" hidden="1" customHeight="1">
      <c r="A594" s="86" t="s">
        <v>199</v>
      </c>
      <c r="B594" s="88" t="s">
        <v>202</v>
      </c>
      <c r="C594" s="88" t="s">
        <v>64</v>
      </c>
      <c r="D594" s="331" t="str">
        <f>F631</f>
        <v>HINO</v>
      </c>
      <c r="E594" s="331"/>
      <c r="F594" s="332" t="str">
        <f>IF(D595&gt;100%,"Lợi thế hơn tài sản thẩm định giá",IF(D595=100%,"Tương đương tài sản thẩm định giá",IF(D595&lt;100%,"Kém lợi thế hơn tài sản thẩm định giá")))</f>
        <v>Lợi thế hơn tài sản thẩm định giá</v>
      </c>
      <c r="G594" s="332"/>
      <c r="I594" s="93"/>
    </row>
    <row r="595" spans="1:9" s="89" customFormat="1" ht="21" hidden="1" customHeight="1">
      <c r="A595" s="86"/>
      <c r="B595" s="84" t="s">
        <v>203</v>
      </c>
      <c r="C595" s="88" t="s">
        <v>64</v>
      </c>
      <c r="D595" s="90">
        <v>1.05</v>
      </c>
      <c r="E595" s="84"/>
      <c r="F595" s="84"/>
      <c r="G595" s="84"/>
      <c r="I595" s="93"/>
    </row>
    <row r="596" spans="1:9" s="89" customFormat="1" ht="21" hidden="1" customHeight="1">
      <c r="A596" s="86" t="s">
        <v>199</v>
      </c>
      <c r="B596" s="88" t="s">
        <v>204</v>
      </c>
      <c r="C596" s="88" t="s">
        <v>64</v>
      </c>
      <c r="D596" s="331" t="str">
        <f>G631</f>
        <v>HUYNDAI</v>
      </c>
      <c r="E596" s="331"/>
      <c r="F596" s="332" t="str">
        <f>IF(D597&gt;100%,"Lợi thế hơn tài sản thẩm định giá",IF(D597=100%,"Tương đương tài sản thẩm định giá",IF(D597&lt;100%,"Kém lợi thế hơn tài sản thẩm định giá")))</f>
        <v>Lợi thế hơn tài sản thẩm định giá</v>
      </c>
      <c r="G596" s="332"/>
      <c r="I596" s="93"/>
    </row>
    <row r="597" spans="1:9" s="89" customFormat="1" ht="21" hidden="1" customHeight="1">
      <c r="A597" s="86"/>
      <c r="B597" s="84" t="s">
        <v>205</v>
      </c>
      <c r="C597" s="88" t="s">
        <v>64</v>
      </c>
      <c r="D597" s="90">
        <v>1.05</v>
      </c>
      <c r="E597" s="84"/>
      <c r="F597" s="84"/>
      <c r="G597" s="84"/>
      <c r="I597" s="93"/>
    </row>
    <row r="598" spans="1:9" ht="22.5" hidden="1" customHeight="1">
      <c r="A598" s="303" t="s">
        <v>274</v>
      </c>
      <c r="B598" s="303"/>
      <c r="C598" s="303"/>
      <c r="D598" s="303"/>
      <c r="E598" s="303"/>
      <c r="F598" s="303"/>
      <c r="G598" s="303"/>
    </row>
    <row r="599" spans="1:9" hidden="1">
      <c r="B599" s="22"/>
      <c r="C599" s="22"/>
      <c r="E599" s="18" t="s">
        <v>213</v>
      </c>
    </row>
    <row r="600" spans="1:9" ht="17.45" hidden="1" customHeight="1">
      <c r="A600" s="51" t="s">
        <v>1</v>
      </c>
      <c r="B600" s="51" t="s">
        <v>214</v>
      </c>
      <c r="C600" s="65"/>
      <c r="D600" s="51" t="s">
        <v>215</v>
      </c>
      <c r="E600" s="51" t="s">
        <v>174</v>
      </c>
      <c r="F600" s="51" t="s">
        <v>175</v>
      </c>
      <c r="G600" s="51" t="s">
        <v>176</v>
      </c>
    </row>
    <row r="601" spans="1:9" hidden="1">
      <c r="A601" s="51">
        <v>1</v>
      </c>
      <c r="B601" s="96" t="s">
        <v>63</v>
      </c>
      <c r="C601" s="65"/>
      <c r="D601" s="97" t="str">
        <f>D520</f>
        <v>Ô tô xi téc (chở xăng)</v>
      </c>
      <c r="E601" s="97" t="str">
        <f>E520</f>
        <v>Ô tô xi téc (chở xăng)</v>
      </c>
      <c r="F601" s="97" t="str">
        <f>F520</f>
        <v>Ô tô xi téc (chở xăng)</v>
      </c>
      <c r="G601" s="97" t="str">
        <f>G520</f>
        <v>Ô tô xi téc (chở xăng)</v>
      </c>
    </row>
    <row r="602" spans="1:9" ht="18" hidden="1" customHeight="1">
      <c r="A602" s="98">
        <v>2</v>
      </c>
      <c r="B602" s="96" t="s">
        <v>181</v>
      </c>
      <c r="C602" s="206" t="s">
        <v>64</v>
      </c>
      <c r="D602" s="80" t="str">
        <f>D525</f>
        <v>Tháng 10 năm 2023</v>
      </c>
      <c r="E602" s="100" t="str">
        <f>E525</f>
        <v>Tháng 10 năm 2023</v>
      </c>
      <c r="F602" s="100" t="str">
        <f>F525</f>
        <v>Tháng 10 năm 2023</v>
      </c>
      <c r="G602" s="100" t="str">
        <f>G525</f>
        <v>Tháng 10 năm 2023</v>
      </c>
    </row>
    <row r="603" spans="1:9" ht="19.7" hidden="1" customHeight="1">
      <c r="A603" s="98">
        <v>3</v>
      </c>
      <c r="B603" s="96" t="s">
        <v>186</v>
      </c>
      <c r="C603" s="206" t="s">
        <v>64</v>
      </c>
      <c r="D603" s="101"/>
      <c r="E603" s="75" t="str">
        <f>E529</f>
        <v>Đã giao bán</v>
      </c>
      <c r="F603" s="75" t="str">
        <f>F529</f>
        <v>Đã giao bán</v>
      </c>
      <c r="G603" s="75" t="str">
        <f>G529</f>
        <v>Đã giao bán</v>
      </c>
    </row>
    <row r="604" spans="1:9" ht="33.75" hidden="1" customHeight="1">
      <c r="A604" s="98">
        <v>4</v>
      </c>
      <c r="B604" s="96" t="s">
        <v>282</v>
      </c>
      <c r="C604" s="206" t="s">
        <v>64</v>
      </c>
      <c r="D604" s="101"/>
      <c r="E604" s="75">
        <f>E534</f>
        <v>800400000</v>
      </c>
      <c r="F604" s="75">
        <f>F534</f>
        <v>828000000</v>
      </c>
      <c r="G604" s="75">
        <f>G534</f>
        <v>736000000</v>
      </c>
    </row>
    <row r="605" spans="1:9" s="22" customFormat="1" ht="31.5" hidden="1">
      <c r="A605" s="98">
        <v>5</v>
      </c>
      <c r="B605" s="96" t="s">
        <v>216</v>
      </c>
      <c r="C605" s="206" t="s">
        <v>64</v>
      </c>
      <c r="D605" s="102"/>
      <c r="E605" s="103"/>
      <c r="F605" s="103"/>
      <c r="G605" s="103"/>
      <c r="I605" s="23"/>
    </row>
    <row r="606" spans="1:9" s="22" customFormat="1" ht="31.5" hidden="1">
      <c r="A606" s="333" t="s">
        <v>217</v>
      </c>
      <c r="B606" s="104" t="s">
        <v>218</v>
      </c>
      <c r="C606" s="65" t="s">
        <v>64</v>
      </c>
      <c r="D606" s="105" t="str">
        <f>D526</f>
        <v>Giấy đăng ký xe, đăng kiểm xe</v>
      </c>
      <c r="E606" s="105" t="str">
        <f>E526</f>
        <v>Giấy đăng ký xe, đăng kiểm xe</v>
      </c>
      <c r="F606" s="105" t="str">
        <f>F526</f>
        <v>Giấy đăng ký xe, đăng kiểm xe</v>
      </c>
      <c r="G606" s="105" t="str">
        <f>G526</f>
        <v>Giấy đăng ký xe, đăng kiểm xe</v>
      </c>
      <c r="I606" s="23"/>
    </row>
    <row r="607" spans="1:9" s="22" customFormat="1" ht="17.45" hidden="1" customHeight="1">
      <c r="A607" s="333"/>
      <c r="B607" s="106" t="s">
        <v>219</v>
      </c>
      <c r="C607" s="206" t="s">
        <v>64</v>
      </c>
      <c r="D607" s="78">
        <v>1</v>
      </c>
      <c r="E607" s="78">
        <v>1</v>
      </c>
      <c r="F607" s="78">
        <v>1</v>
      </c>
      <c r="G607" s="78">
        <v>1</v>
      </c>
      <c r="I607" s="23"/>
    </row>
    <row r="608" spans="1:9" s="22" customFormat="1" ht="20.45" hidden="1" customHeight="1">
      <c r="A608" s="333"/>
      <c r="B608" s="106" t="s">
        <v>220</v>
      </c>
      <c r="C608" s="206" t="s">
        <v>64</v>
      </c>
      <c r="D608" s="78"/>
      <c r="E608" s="107">
        <f>(D607-E607)/E607</f>
        <v>0</v>
      </c>
      <c r="F608" s="107">
        <f>(D607-F607)/F607</f>
        <v>0</v>
      </c>
      <c r="G608" s="107">
        <f>(D607-G607)/G607</f>
        <v>0</v>
      </c>
      <c r="I608" s="23"/>
    </row>
    <row r="609" spans="1:9" s="22" customFormat="1" ht="18" hidden="1" customHeight="1">
      <c r="A609" s="333"/>
      <c r="B609" s="106" t="s">
        <v>284</v>
      </c>
      <c r="C609" s="206" t="s">
        <v>64</v>
      </c>
      <c r="D609" s="101"/>
      <c r="E609" s="75">
        <f>E604*E608</f>
        <v>0</v>
      </c>
      <c r="F609" s="75">
        <f>F604*F608</f>
        <v>0</v>
      </c>
      <c r="G609" s="75">
        <f>G604*G608</f>
        <v>0</v>
      </c>
      <c r="I609" s="23"/>
    </row>
    <row r="610" spans="1:9" s="22" customFormat="1" ht="20.45" hidden="1" customHeight="1">
      <c r="A610" s="333"/>
      <c r="B610" s="106" t="s">
        <v>222</v>
      </c>
      <c r="C610" s="206"/>
      <c r="D610" s="101"/>
      <c r="E610" s="75">
        <f>E604+E609</f>
        <v>800400000</v>
      </c>
      <c r="F610" s="75">
        <f>F604+F609</f>
        <v>828000000</v>
      </c>
      <c r="G610" s="75">
        <f>G604+G609</f>
        <v>736000000</v>
      </c>
      <c r="I610" s="23"/>
    </row>
    <row r="611" spans="1:9" s="22" customFormat="1" hidden="1">
      <c r="A611" s="333" t="s">
        <v>223</v>
      </c>
      <c r="B611" s="104" t="s">
        <v>224</v>
      </c>
      <c r="C611" s="65" t="s">
        <v>64</v>
      </c>
      <c r="D611" s="108">
        <f>D522</f>
        <v>2015</v>
      </c>
      <c r="E611" s="108">
        <f>E522</f>
        <v>2015</v>
      </c>
      <c r="F611" s="108">
        <f>F522</f>
        <v>2015</v>
      </c>
      <c r="G611" s="108">
        <f>G522</f>
        <v>2015</v>
      </c>
      <c r="I611" s="23"/>
    </row>
    <row r="612" spans="1:9" s="22" customFormat="1" ht="20.45" hidden="1" customHeight="1">
      <c r="A612" s="333"/>
      <c r="B612" s="106" t="s">
        <v>219</v>
      </c>
      <c r="C612" s="206" t="s">
        <v>64</v>
      </c>
      <c r="D612" s="78">
        <v>1</v>
      </c>
      <c r="E612" s="78">
        <v>1</v>
      </c>
      <c r="F612" s="78">
        <v>1</v>
      </c>
      <c r="G612" s="78">
        <v>1</v>
      </c>
      <c r="I612" s="23"/>
    </row>
    <row r="613" spans="1:9" s="22" customFormat="1" ht="20.45" hidden="1" customHeight="1">
      <c r="A613" s="333"/>
      <c r="B613" s="106" t="s">
        <v>220</v>
      </c>
      <c r="C613" s="206" t="s">
        <v>64</v>
      </c>
      <c r="D613" s="78"/>
      <c r="E613" s="107">
        <f>(D612-E612)/E612</f>
        <v>0</v>
      </c>
      <c r="F613" s="107">
        <f>(D612-F612)/F612</f>
        <v>0</v>
      </c>
      <c r="G613" s="107">
        <f>(D612-G612)/G612</f>
        <v>0</v>
      </c>
      <c r="I613" s="23"/>
    </row>
    <row r="614" spans="1:9" s="22" customFormat="1" ht="18" hidden="1" customHeight="1">
      <c r="A614" s="333"/>
      <c r="B614" s="106" t="s">
        <v>284</v>
      </c>
      <c r="C614" s="206" t="s">
        <v>64</v>
      </c>
      <c r="D614" s="101"/>
      <c r="E614" s="75">
        <f>E604*E613</f>
        <v>0</v>
      </c>
      <c r="F614" s="75">
        <f>F604*F613</f>
        <v>0</v>
      </c>
      <c r="G614" s="75">
        <f>G604*G613</f>
        <v>0</v>
      </c>
      <c r="I614" s="23"/>
    </row>
    <row r="615" spans="1:9" s="22" customFormat="1" ht="16.350000000000001" hidden="1" customHeight="1">
      <c r="A615" s="333"/>
      <c r="B615" s="106" t="s">
        <v>222</v>
      </c>
      <c r="C615" s="206"/>
      <c r="D615" s="101"/>
      <c r="E615" s="75">
        <f>E610+E614</f>
        <v>800400000</v>
      </c>
      <c r="F615" s="75">
        <f>F610+F614</f>
        <v>828000000</v>
      </c>
      <c r="G615" s="75">
        <f>G610+G614</f>
        <v>736000000</v>
      </c>
      <c r="I615" s="23"/>
    </row>
    <row r="616" spans="1:9" ht="16.350000000000001" hidden="1" customHeight="1">
      <c r="A616" s="333" t="s">
        <v>225</v>
      </c>
      <c r="B616" s="104" t="str">
        <f>B531</f>
        <v>Màu sơn</v>
      </c>
      <c r="C616" s="65" t="s">
        <v>64</v>
      </c>
      <c r="D616" s="105"/>
      <c r="E616" s="105"/>
      <c r="F616" s="105"/>
      <c r="G616" s="105"/>
    </row>
    <row r="617" spans="1:9" ht="21.75" hidden="1" customHeight="1">
      <c r="A617" s="333"/>
      <c r="B617" s="106" t="s">
        <v>219</v>
      </c>
      <c r="C617" s="206" t="s">
        <v>64</v>
      </c>
      <c r="D617" s="78">
        <v>1</v>
      </c>
      <c r="E617" s="78">
        <v>1</v>
      </c>
      <c r="F617" s="78">
        <v>1</v>
      </c>
      <c r="G617" s="78">
        <v>1</v>
      </c>
    </row>
    <row r="618" spans="1:9" ht="21.75" hidden="1" customHeight="1">
      <c r="A618" s="333"/>
      <c r="B618" s="106" t="s">
        <v>220</v>
      </c>
      <c r="C618" s="206" t="s">
        <v>64</v>
      </c>
      <c r="D618" s="78"/>
      <c r="E618" s="107">
        <f>(D617-E617)/E617</f>
        <v>0</v>
      </c>
      <c r="F618" s="107">
        <f>(D617-F617)/F617</f>
        <v>0</v>
      </c>
      <c r="G618" s="107">
        <f>(D617-G617)/G617</f>
        <v>0</v>
      </c>
    </row>
    <row r="619" spans="1:9" ht="21.75" hidden="1" customHeight="1">
      <c r="A619" s="333"/>
      <c r="B619" s="106" t="s">
        <v>221</v>
      </c>
      <c r="C619" s="206" t="s">
        <v>64</v>
      </c>
      <c r="D619" s="101"/>
      <c r="E619" s="75">
        <f>E604*E618</f>
        <v>0</v>
      </c>
      <c r="F619" s="75">
        <f>F604*F618</f>
        <v>0</v>
      </c>
      <c r="G619" s="75">
        <f>G604*G618</f>
        <v>0</v>
      </c>
    </row>
    <row r="620" spans="1:9" ht="21.75" hidden="1" customHeight="1">
      <c r="A620" s="333"/>
      <c r="B620" s="106" t="s">
        <v>222</v>
      </c>
      <c r="C620" s="206"/>
      <c r="D620" s="101"/>
      <c r="E620" s="75">
        <f>E615+E619</f>
        <v>800400000</v>
      </c>
      <c r="F620" s="75">
        <f>F615+F619</f>
        <v>828000000</v>
      </c>
      <c r="G620" s="75">
        <f>G615+G619</f>
        <v>736000000</v>
      </c>
    </row>
    <row r="621" spans="1:9" s="109" customFormat="1" hidden="1">
      <c r="A621" s="333" t="s">
        <v>223</v>
      </c>
      <c r="B621" s="104" t="str">
        <f>B532</f>
        <v>Biển số</v>
      </c>
      <c r="C621" s="207" t="s">
        <v>64</v>
      </c>
      <c r="D621" s="105" t="str">
        <f>D532</f>
        <v>29H - 412.69</v>
      </c>
      <c r="E621" s="105" t="str">
        <f>E532</f>
        <v>Không xác định</v>
      </c>
      <c r="F621" s="105" t="str">
        <f>F532</f>
        <v>Hà Nội</v>
      </c>
      <c r="G621" s="105" t="str">
        <f>G532</f>
        <v>Vĩnh Phúc</v>
      </c>
      <c r="I621" s="110"/>
    </row>
    <row r="622" spans="1:9" ht="17.45" hidden="1" customHeight="1">
      <c r="A622" s="333"/>
      <c r="B622" s="106" t="s">
        <v>219</v>
      </c>
      <c r="C622" s="206" t="s">
        <v>64</v>
      </c>
      <c r="D622" s="78">
        <v>1</v>
      </c>
      <c r="E622" s="78">
        <v>1</v>
      </c>
      <c r="F622" s="78">
        <v>1</v>
      </c>
      <c r="G622" s="78">
        <v>1</v>
      </c>
      <c r="H622" s="78">
        <v>1</v>
      </c>
    </row>
    <row r="623" spans="1:9" ht="17.45" hidden="1" customHeight="1">
      <c r="A623" s="333"/>
      <c r="B623" s="106" t="s">
        <v>220</v>
      </c>
      <c r="C623" s="206" t="s">
        <v>64</v>
      </c>
      <c r="D623" s="101"/>
      <c r="E623" s="107">
        <f>(D622-E622)/E622</f>
        <v>0</v>
      </c>
      <c r="F623" s="107">
        <f>(D622-F622)/F622</f>
        <v>0</v>
      </c>
      <c r="G623" s="107">
        <f>(D622-G622)/G622</f>
        <v>0</v>
      </c>
    </row>
    <row r="624" spans="1:9" ht="18" hidden="1" customHeight="1">
      <c r="A624" s="333"/>
      <c r="B624" s="106" t="s">
        <v>221</v>
      </c>
      <c r="C624" s="206" t="s">
        <v>64</v>
      </c>
      <c r="D624" s="101"/>
      <c r="E624" s="76">
        <f>E623*E604</f>
        <v>0</v>
      </c>
      <c r="F624" s="76">
        <f>F623*F604</f>
        <v>0</v>
      </c>
      <c r="G624" s="76">
        <f>G623*G604</f>
        <v>0</v>
      </c>
    </row>
    <row r="625" spans="1:9" ht="17.45" hidden="1" customHeight="1">
      <c r="A625" s="333"/>
      <c r="B625" s="106" t="s">
        <v>222</v>
      </c>
      <c r="C625" s="206"/>
      <c r="D625" s="101"/>
      <c r="E625" s="76">
        <f>E620+E624</f>
        <v>800400000</v>
      </c>
      <c r="F625" s="76">
        <f>F620+F624</f>
        <v>828000000</v>
      </c>
      <c r="G625" s="76">
        <f>G620+G624</f>
        <v>736000000</v>
      </c>
    </row>
    <row r="626" spans="1:9" s="109" customFormat="1" hidden="1">
      <c r="A626" s="333" t="s">
        <v>225</v>
      </c>
      <c r="B626" s="104" t="str">
        <f>B533</f>
        <v>Số km đã đi</v>
      </c>
      <c r="C626" s="207" t="s">
        <v>64</v>
      </c>
      <c r="D626" s="111">
        <f>D533</f>
        <v>243599</v>
      </c>
      <c r="E626" s="111" t="str">
        <f>E533</f>
        <v>Không xác định</v>
      </c>
      <c r="F626" s="111" t="str">
        <f>F533</f>
        <v>Không xác định</v>
      </c>
      <c r="G626" s="111" t="str">
        <f>G533</f>
        <v>Không xác định</v>
      </c>
      <c r="I626" s="110"/>
    </row>
    <row r="627" spans="1:9" ht="15" hidden="1" customHeight="1">
      <c r="A627" s="333"/>
      <c r="B627" s="106" t="s">
        <v>219</v>
      </c>
      <c r="C627" s="206" t="s">
        <v>64</v>
      </c>
      <c r="D627" s="78">
        <v>1</v>
      </c>
      <c r="E627" s="78">
        <v>1</v>
      </c>
      <c r="F627" s="78">
        <v>1</v>
      </c>
      <c r="G627" s="78">
        <v>1</v>
      </c>
      <c r="H627" s="78">
        <v>1</v>
      </c>
    </row>
    <row r="628" spans="1:9" ht="15.6" hidden="1" customHeight="1">
      <c r="A628" s="333"/>
      <c r="B628" s="106" t="s">
        <v>220</v>
      </c>
      <c r="C628" s="206" t="s">
        <v>64</v>
      </c>
      <c r="D628" s="101"/>
      <c r="E628" s="107">
        <f>(1-E627)/E627</f>
        <v>0</v>
      </c>
      <c r="F628" s="107">
        <f>(1-F627)/F627</f>
        <v>0</v>
      </c>
      <c r="G628" s="107">
        <f>(1-G627)/G627</f>
        <v>0</v>
      </c>
    </row>
    <row r="629" spans="1:9" ht="17.45" hidden="1" customHeight="1">
      <c r="A629" s="333"/>
      <c r="B629" s="106" t="s">
        <v>221</v>
      </c>
      <c r="C629" s="206" t="s">
        <v>64</v>
      </c>
      <c r="D629" s="101"/>
      <c r="E629" s="76">
        <f>E628*E604</f>
        <v>0</v>
      </c>
      <c r="F629" s="76">
        <f>F628*F604</f>
        <v>0</v>
      </c>
      <c r="G629" s="76">
        <f>G628*G604</f>
        <v>0</v>
      </c>
    </row>
    <row r="630" spans="1:9" ht="13.7" hidden="1" customHeight="1">
      <c r="A630" s="333"/>
      <c r="B630" s="106" t="s">
        <v>222</v>
      </c>
      <c r="C630" s="206"/>
      <c r="D630" s="101"/>
      <c r="E630" s="76">
        <f>E625+E629</f>
        <v>800400000</v>
      </c>
      <c r="F630" s="76">
        <f>F625+F629</f>
        <v>828000000</v>
      </c>
      <c r="G630" s="76">
        <f>G625+G629</f>
        <v>736000000</v>
      </c>
    </row>
    <row r="631" spans="1:9" hidden="1">
      <c r="A631" s="333" t="s">
        <v>228</v>
      </c>
      <c r="B631" s="157" t="str">
        <f t="shared" ref="B631:G631" si="7">B521</f>
        <v>Dòng xe</v>
      </c>
      <c r="C631" s="121">
        <f t="shared" si="7"/>
        <v>0</v>
      </c>
      <c r="D631" s="111" t="str">
        <f t="shared" si="7"/>
        <v>HOWO</v>
      </c>
      <c r="E631" s="111" t="str">
        <f t="shared" si="7"/>
        <v>HOWO</v>
      </c>
      <c r="F631" s="111" t="str">
        <f t="shared" si="7"/>
        <v>HINO</v>
      </c>
      <c r="G631" s="111" t="str">
        <f t="shared" si="7"/>
        <v>HUYNDAI</v>
      </c>
    </row>
    <row r="632" spans="1:9" ht="19.350000000000001" hidden="1" customHeight="1">
      <c r="A632" s="333"/>
      <c r="B632" s="106" t="s">
        <v>219</v>
      </c>
      <c r="C632" s="206" t="s">
        <v>64</v>
      </c>
      <c r="D632" s="78">
        <v>1</v>
      </c>
      <c r="E632" s="78">
        <v>1</v>
      </c>
      <c r="F632" s="78">
        <v>1.05</v>
      </c>
      <c r="G632" s="78">
        <v>0.95</v>
      </c>
      <c r="H632" s="78">
        <v>1</v>
      </c>
    </row>
    <row r="633" spans="1:9" ht="18.600000000000001" hidden="1" customHeight="1">
      <c r="A633" s="333"/>
      <c r="B633" s="106" t="s">
        <v>220</v>
      </c>
      <c r="C633" s="206" t="s">
        <v>64</v>
      </c>
      <c r="D633" s="78"/>
      <c r="E633" s="107" t="e">
        <f>(#REF!-E632)/E632</f>
        <v>#REF!</v>
      </c>
      <c r="F633" s="107" t="e">
        <f>(#REF!-F632)/F632</f>
        <v>#REF!</v>
      </c>
      <c r="G633" s="107" t="e">
        <f>(#REF!-G632)/G632</f>
        <v>#REF!</v>
      </c>
    </row>
    <row r="634" spans="1:9" ht="17.45" hidden="1" customHeight="1">
      <c r="A634" s="333"/>
      <c r="B634" s="106" t="s">
        <v>221</v>
      </c>
      <c r="C634" s="206" t="s">
        <v>64</v>
      </c>
      <c r="D634" s="101"/>
      <c r="E634" s="75" t="e">
        <f>E633*E604</f>
        <v>#REF!</v>
      </c>
      <c r="F634" s="75" t="e">
        <f>F633*F604</f>
        <v>#REF!</v>
      </c>
      <c r="G634" s="75" t="e">
        <f>G633*G604</f>
        <v>#REF!</v>
      </c>
    </row>
    <row r="635" spans="1:9" ht="16.350000000000001" hidden="1" customHeight="1">
      <c r="A635" s="333"/>
      <c r="B635" s="106" t="s">
        <v>222</v>
      </c>
      <c r="C635" s="206" t="s">
        <v>64</v>
      </c>
      <c r="D635" s="101"/>
      <c r="E635" s="75" t="e">
        <f>E630+E634</f>
        <v>#REF!</v>
      </c>
      <c r="F635" s="75" t="e">
        <f>F630+F634</f>
        <v>#REF!</v>
      </c>
      <c r="G635" s="75" t="e">
        <f>G630+G634</f>
        <v>#REF!</v>
      </c>
    </row>
    <row r="636" spans="1:9" ht="17.45" hidden="1" customHeight="1">
      <c r="A636" s="333" t="s">
        <v>227</v>
      </c>
      <c r="B636" s="157" t="str">
        <f t="shared" ref="B636:G636" si="8">B523</f>
        <v>Nước sản xuất</v>
      </c>
      <c r="C636" s="121">
        <f t="shared" si="8"/>
        <v>0</v>
      </c>
      <c r="D636" s="111" t="str">
        <f t="shared" si="8"/>
        <v>Trung Quốc</v>
      </c>
      <c r="E636" s="111" t="str">
        <f t="shared" si="8"/>
        <v>Trung Quốc</v>
      </c>
      <c r="F636" s="111" t="str">
        <f t="shared" si="8"/>
        <v>Trung Quốc</v>
      </c>
      <c r="G636" s="111" t="str">
        <f t="shared" si="8"/>
        <v>Việt Nam</v>
      </c>
    </row>
    <row r="637" spans="1:9" ht="18.600000000000001" hidden="1" customHeight="1">
      <c r="A637" s="333"/>
      <c r="B637" s="106" t="s">
        <v>219</v>
      </c>
      <c r="C637" s="206" t="s">
        <v>64</v>
      </c>
      <c r="D637" s="78">
        <v>1</v>
      </c>
      <c r="E637" s="78">
        <v>1</v>
      </c>
      <c r="F637" s="78">
        <v>1</v>
      </c>
      <c r="G637" s="78">
        <v>0.95</v>
      </c>
      <c r="H637" s="78">
        <v>1</v>
      </c>
    </row>
    <row r="638" spans="1:9" ht="19.350000000000001" hidden="1" customHeight="1">
      <c r="A638" s="333"/>
      <c r="B638" s="106" t="s">
        <v>220</v>
      </c>
      <c r="C638" s="206" t="s">
        <v>64</v>
      </c>
      <c r="D638" s="78"/>
      <c r="E638" s="107" t="e">
        <f>(#REF!-E637)/E637</f>
        <v>#REF!</v>
      </c>
      <c r="F638" s="107" t="e">
        <f>(#REF!-F637)/F637</f>
        <v>#REF!</v>
      </c>
      <c r="G638" s="107" t="e">
        <f>(#REF!-G637)/G637</f>
        <v>#REF!</v>
      </c>
    </row>
    <row r="639" spans="1:9" ht="19.350000000000001" hidden="1" customHeight="1">
      <c r="A639" s="333"/>
      <c r="B639" s="106" t="s">
        <v>221</v>
      </c>
      <c r="C639" s="206" t="s">
        <v>64</v>
      </c>
      <c r="D639" s="101"/>
      <c r="E639" s="75" t="e">
        <f>E638*E604</f>
        <v>#REF!</v>
      </c>
      <c r="F639" s="75" t="e">
        <f>F638*F604</f>
        <v>#REF!</v>
      </c>
      <c r="G639" s="75" t="e">
        <f>G638*G604</f>
        <v>#REF!</v>
      </c>
    </row>
    <row r="640" spans="1:9" ht="16.7" hidden="1" customHeight="1">
      <c r="A640" s="333"/>
      <c r="B640" s="106" t="s">
        <v>222</v>
      </c>
      <c r="C640" s="206" t="s">
        <v>64</v>
      </c>
      <c r="D640" s="101"/>
      <c r="E640" s="75" t="e">
        <f>E635+E639</f>
        <v>#REF!</v>
      </c>
      <c r="F640" s="75" t="e">
        <f>F635+F639</f>
        <v>#REF!</v>
      </c>
      <c r="G640" s="75" t="e">
        <f>G635+G639</f>
        <v>#REF!</v>
      </c>
    </row>
    <row r="641" spans="1:11" s="22" customFormat="1" ht="19.350000000000001" hidden="1" customHeight="1">
      <c r="A641" s="98">
        <v>6</v>
      </c>
      <c r="B641" s="96" t="s">
        <v>234</v>
      </c>
      <c r="C641" s="65" t="s">
        <v>64</v>
      </c>
      <c r="D641" s="102"/>
      <c r="E641" s="154" t="e">
        <f>E604+E619+E624+E629+E634+E614+E609+E639</f>
        <v>#REF!</v>
      </c>
      <c r="F641" s="154" t="e">
        <f>F604+F619+F624+F629+F634+F614+F609+F639</f>
        <v>#REF!</v>
      </c>
      <c r="G641" s="154" t="e">
        <f>G604+G619+G624+G629+G634+G614+G609+G639</f>
        <v>#REF!</v>
      </c>
      <c r="I641" s="23"/>
    </row>
    <row r="642" spans="1:11" s="22" customFormat="1" ht="30.6" hidden="1" customHeight="1">
      <c r="A642" s="98" t="s">
        <v>285</v>
      </c>
      <c r="B642" s="96" t="s">
        <v>235</v>
      </c>
      <c r="C642" s="65" t="s">
        <v>64</v>
      </c>
      <c r="D642" s="102"/>
      <c r="E642" s="334" t="e">
        <f>ROUND((E641+F641+G641)/3,-7)</f>
        <v>#REF!</v>
      </c>
      <c r="F642" s="334"/>
      <c r="G642" s="334"/>
      <c r="I642" s="23"/>
    </row>
    <row r="643" spans="1:11" s="22" customFormat="1" ht="46.7" hidden="1" customHeight="1">
      <c r="A643" s="98" t="s">
        <v>286</v>
      </c>
      <c r="B643" s="96" t="s">
        <v>236</v>
      </c>
      <c r="C643" s="65" t="s">
        <v>64</v>
      </c>
      <c r="D643" s="102"/>
      <c r="E643" s="155" t="e">
        <f>(E641-E642)/E642</f>
        <v>#REF!</v>
      </c>
      <c r="F643" s="155" t="e">
        <f>(F641-E642)/E642</f>
        <v>#REF!</v>
      </c>
      <c r="G643" s="155" t="e">
        <f>(G641-E642)/E642</f>
        <v>#REF!</v>
      </c>
      <c r="I643" s="23"/>
    </row>
    <row r="644" spans="1:11" ht="21" hidden="1" customHeight="1">
      <c r="A644" s="98">
        <v>7</v>
      </c>
      <c r="B644" s="99" t="s">
        <v>237</v>
      </c>
      <c r="C644" s="206" t="s">
        <v>64</v>
      </c>
      <c r="D644" s="114"/>
      <c r="E644" s="76" t="e">
        <f>ABS(E619)+ABS(E624)+ABS(E629)+ABS(E634)+ ABS(E614)+ ABS(E609)+ABS(E639)</f>
        <v>#REF!</v>
      </c>
      <c r="F644" s="76" t="e">
        <f>ABS(F619)+ABS(F624)+ABS(F629)+ABS(F634)+ ABS(F614)+ ABS(F609)+ABS(F639)</f>
        <v>#REF!</v>
      </c>
      <c r="G644" s="76" t="e">
        <f>ABS(G619)+ABS(G624)+ABS(G629)+ABS(G634)+ ABS(G614)+ ABS(G609)+ABS(G639)</f>
        <v>#REF!</v>
      </c>
    </row>
    <row r="645" spans="1:11" ht="18" hidden="1" customHeight="1">
      <c r="A645" s="98">
        <v>8</v>
      </c>
      <c r="B645" s="99" t="s">
        <v>238</v>
      </c>
      <c r="C645" s="206" t="s">
        <v>64</v>
      </c>
      <c r="D645" s="101"/>
      <c r="E645" s="76">
        <v>0</v>
      </c>
      <c r="F645" s="76">
        <v>1</v>
      </c>
      <c r="G645" s="76">
        <v>2</v>
      </c>
    </row>
    <row r="646" spans="1:11" ht="21" hidden="1" customHeight="1">
      <c r="A646" s="98">
        <v>9</v>
      </c>
      <c r="B646" s="99" t="s">
        <v>239</v>
      </c>
      <c r="C646" s="206" t="s">
        <v>64</v>
      </c>
      <c r="D646" s="101"/>
      <c r="E646" s="115">
        <v>0</v>
      </c>
      <c r="F646" s="115" t="s">
        <v>330</v>
      </c>
      <c r="G646" s="115" t="s">
        <v>330</v>
      </c>
      <c r="H646" s="116"/>
      <c r="I646" s="116" t="e">
        <f>F618+F628+F633</f>
        <v>#REF!</v>
      </c>
      <c r="J646" s="116" t="e">
        <f>G618+G628+G633</f>
        <v>#REF!</v>
      </c>
      <c r="K646" s="116" t="e">
        <f>G618+G628+G633</f>
        <v>#REF!</v>
      </c>
    </row>
    <row r="647" spans="1:11" s="23" customFormat="1" ht="21" hidden="1" customHeight="1">
      <c r="A647" s="117">
        <v>10</v>
      </c>
      <c r="B647" s="118" t="s">
        <v>240</v>
      </c>
      <c r="C647" s="118" t="s">
        <v>64</v>
      </c>
      <c r="D647" s="119"/>
      <c r="E647" s="120" t="e">
        <f>E619+E624+E634+E629+E639+E614+E609</f>
        <v>#REF!</v>
      </c>
      <c r="F647" s="120" t="e">
        <f>F619+F624+F634+F629+F639+F614+F609</f>
        <v>#REF!</v>
      </c>
      <c r="G647" s="120" t="e">
        <f>G619+G624+G634+G629+G639+G614+G609</f>
        <v>#REF!</v>
      </c>
    </row>
    <row r="648" spans="1:11" s="23" customFormat="1" ht="31.5" hidden="1">
      <c r="A648" s="117"/>
      <c r="B648" s="121" t="s">
        <v>241</v>
      </c>
      <c r="C648" s="118" t="s">
        <v>64</v>
      </c>
      <c r="D648" s="119"/>
      <c r="E648" s="335" t="e">
        <f>ROUND(E642,-6)</f>
        <v>#REF!</v>
      </c>
      <c r="F648" s="335"/>
      <c r="G648" s="335"/>
    </row>
    <row r="649" spans="1:11" s="19" customFormat="1" ht="8.25" hidden="1" customHeight="1">
      <c r="A649" s="122"/>
      <c r="B649" s="122"/>
      <c r="C649" s="122"/>
      <c r="D649" s="122"/>
      <c r="E649" s="23"/>
      <c r="F649" s="23"/>
      <c r="G649" s="23"/>
    </row>
    <row r="650" spans="1:11" s="19" customFormat="1" ht="21.75" hidden="1" customHeight="1">
      <c r="A650" s="122" t="s">
        <v>275</v>
      </c>
      <c r="B650" s="336" t="s">
        <v>243</v>
      </c>
      <c r="C650" s="336"/>
      <c r="D650" s="336"/>
      <c r="E650" s="336"/>
      <c r="F650" s="336"/>
      <c r="G650" s="336"/>
    </row>
    <row r="651" spans="1:11" s="40" customFormat="1" ht="35.25" hidden="1" customHeight="1">
      <c r="A651" s="337" t="s">
        <v>244</v>
      </c>
      <c r="B651" s="337"/>
      <c r="C651" s="337"/>
      <c r="D651" s="337"/>
      <c r="E651" s="337"/>
      <c r="F651" s="337"/>
      <c r="G651" s="337"/>
      <c r="I651" s="85"/>
    </row>
    <row r="652" spans="1:11" s="40" customFormat="1" ht="21" hidden="1" customHeight="1">
      <c r="A652" s="123" t="s">
        <v>245</v>
      </c>
      <c r="C652" s="40" t="s">
        <v>64</v>
      </c>
      <c r="E652" s="124" t="e">
        <f>ROUND(E648,-3)</f>
        <v>#REF!</v>
      </c>
      <c r="F652" s="48" t="s">
        <v>246</v>
      </c>
      <c r="I652" s="85"/>
    </row>
    <row r="653" spans="1:11" s="19" customFormat="1" ht="5.25" hidden="1" customHeight="1">
      <c r="A653" s="122"/>
      <c r="B653" s="122"/>
      <c r="C653" s="122"/>
      <c r="D653" s="122"/>
      <c r="E653" s="23"/>
      <c r="F653" s="23"/>
      <c r="G653" s="23"/>
    </row>
    <row r="654" spans="1:11" s="40" customFormat="1" ht="24.75" hidden="1" customHeight="1">
      <c r="A654" s="338" t="s">
        <v>247</v>
      </c>
      <c r="B654" s="339"/>
      <c r="C654" s="339"/>
      <c r="D654" s="340"/>
      <c r="E654" s="51" t="s">
        <v>174</v>
      </c>
      <c r="F654" s="51" t="s">
        <v>175</v>
      </c>
      <c r="G654" s="51" t="s">
        <v>176</v>
      </c>
      <c r="I654" s="85"/>
    </row>
    <row r="655" spans="1:11" s="40" customFormat="1" ht="24.75" hidden="1" customHeight="1">
      <c r="A655" s="341"/>
      <c r="B655" s="342"/>
      <c r="C655" s="342"/>
      <c r="D655" s="343"/>
      <c r="E655" s="125" t="e">
        <f>E643</f>
        <v>#REF!</v>
      </c>
      <c r="F655" s="125" t="e">
        <f>F643</f>
        <v>#REF!</v>
      </c>
      <c r="G655" s="125" t="e">
        <f>G643</f>
        <v>#REF!</v>
      </c>
      <c r="I655" s="85"/>
    </row>
    <row r="656" spans="1:11" s="40" customFormat="1" ht="24.75" hidden="1" customHeight="1">
      <c r="A656" s="344"/>
      <c r="B656" s="345"/>
      <c r="C656" s="345"/>
      <c r="D656" s="346"/>
      <c r="E656" s="125" t="s">
        <v>248</v>
      </c>
      <c r="F656" s="125" t="s">
        <v>248</v>
      </c>
      <c r="G656" s="125" t="s">
        <v>248</v>
      </c>
      <c r="I656" s="85"/>
    </row>
    <row r="657" spans="1:9" s="40" customFormat="1" ht="5.25" hidden="1" customHeight="1">
      <c r="A657" s="123"/>
      <c r="G657" s="126"/>
      <c r="I657" s="85"/>
    </row>
    <row r="658" spans="1:9" s="40" customFormat="1" ht="21" hidden="1" customHeight="1">
      <c r="A658" s="347" t="s">
        <v>249</v>
      </c>
      <c r="B658" s="347"/>
      <c r="C658" s="347"/>
      <c r="D658" s="347"/>
      <c r="E658" s="347"/>
      <c r="F658" s="347"/>
      <c r="G658" s="347"/>
      <c r="I658" s="85"/>
    </row>
    <row r="659" spans="1:9" s="40" customFormat="1" ht="6" hidden="1" customHeight="1">
      <c r="A659" s="127"/>
      <c r="B659" s="127"/>
      <c r="C659" s="123"/>
      <c r="D659" s="127"/>
      <c r="E659" s="127"/>
      <c r="F659" s="127"/>
      <c r="G659" s="127"/>
      <c r="I659" s="85"/>
    </row>
    <row r="660" spans="1:9" s="48" customFormat="1" ht="21" hidden="1" customHeight="1">
      <c r="A660" s="313" t="s">
        <v>250</v>
      </c>
      <c r="B660" s="313"/>
      <c r="C660" s="313"/>
      <c r="D660" s="313"/>
      <c r="E660" s="313"/>
      <c r="F660" s="313"/>
      <c r="G660" s="313"/>
      <c r="I660" s="124"/>
    </row>
    <row r="661" spans="1:9" s="48" customFormat="1" ht="21" hidden="1" customHeight="1">
      <c r="A661" s="313" t="s">
        <v>251</v>
      </c>
      <c r="B661" s="313"/>
      <c r="C661" s="313"/>
      <c r="D661" s="313"/>
      <c r="E661" s="313"/>
      <c r="F661" s="313"/>
      <c r="G661" s="313"/>
      <c r="I661" s="124"/>
    </row>
    <row r="662" spans="1:9" s="48" customFormat="1" ht="41.25" hidden="1" customHeight="1">
      <c r="A662" s="314" t="s">
        <v>252</v>
      </c>
      <c r="B662" s="315"/>
      <c r="C662" s="315"/>
      <c r="D662" s="315"/>
      <c r="E662" s="315"/>
      <c r="F662" s="315"/>
      <c r="G662" s="315"/>
      <c r="I662" s="124"/>
    </row>
    <row r="663" spans="1:9" s="48" customFormat="1" ht="28.5" hidden="1" customHeight="1">
      <c r="A663" s="35"/>
      <c r="B663" s="26" t="s">
        <v>253</v>
      </c>
      <c r="C663" s="68"/>
      <c r="D663" s="26"/>
      <c r="E663" s="128" t="s">
        <v>254</v>
      </c>
      <c r="F663" s="316"/>
      <c r="G663" s="316"/>
      <c r="I663" s="124"/>
    </row>
    <row r="664" spans="1:9" s="48" customFormat="1" ht="21.6" hidden="1" customHeight="1">
      <c r="A664" s="35"/>
      <c r="B664" s="317" t="s">
        <v>255</v>
      </c>
      <c r="C664" s="318"/>
      <c r="D664" s="318"/>
      <c r="E664" s="290" t="s">
        <v>256</v>
      </c>
      <c r="F664" s="290"/>
      <c r="G664" s="290"/>
      <c r="I664" s="124"/>
    </row>
    <row r="665" spans="1:9" s="48" customFormat="1" ht="21.6" hidden="1" customHeight="1">
      <c r="A665" s="35"/>
      <c r="B665" s="317"/>
      <c r="C665" s="319"/>
      <c r="D665" s="319"/>
      <c r="E665" s="290" t="s">
        <v>257</v>
      </c>
      <c r="F665" s="290"/>
      <c r="G665" s="290"/>
      <c r="I665" s="124"/>
    </row>
    <row r="666" spans="1:9" s="48" customFormat="1" ht="21.6" hidden="1" customHeight="1">
      <c r="A666" s="35"/>
      <c r="B666" s="26"/>
      <c r="C666" s="68"/>
      <c r="D666" s="26"/>
      <c r="E666" s="290" t="s">
        <v>258</v>
      </c>
      <c r="F666" s="290"/>
      <c r="G666" s="290"/>
      <c r="I666" s="124"/>
    </row>
    <row r="667" spans="1:9" s="48" customFormat="1" ht="21.6" hidden="1" customHeight="1">
      <c r="A667" s="35"/>
      <c r="B667" s="26"/>
      <c r="C667" s="68"/>
      <c r="D667" s="26"/>
      <c r="E667" s="290" t="s">
        <v>259</v>
      </c>
      <c r="F667" s="290"/>
      <c r="G667" s="290"/>
      <c r="I667" s="124"/>
    </row>
    <row r="668" spans="1:9" s="48" customFormat="1" ht="21.6" hidden="1" customHeight="1">
      <c r="A668" s="35"/>
      <c r="B668" s="26" t="s">
        <v>260</v>
      </c>
      <c r="C668" s="68"/>
      <c r="D668" s="26"/>
      <c r="E668" s="26"/>
      <c r="F668" s="26"/>
      <c r="G668" s="26"/>
      <c r="I668" s="124"/>
    </row>
    <row r="669" spans="1:9" s="49" customFormat="1" ht="10.5" hidden="1" customHeight="1">
      <c r="B669" s="18"/>
      <c r="C669" s="18"/>
      <c r="D669" s="18"/>
      <c r="E669" s="18"/>
      <c r="F669" s="18"/>
      <c r="G669" s="50"/>
    </row>
    <row r="670" spans="1:9" s="52" customFormat="1" ht="39.75" hidden="1" customHeight="1">
      <c r="A670" s="51" t="s">
        <v>1</v>
      </c>
      <c r="B670" s="320" t="s">
        <v>261</v>
      </c>
      <c r="C670" s="321"/>
      <c r="D670" s="51" t="s">
        <v>262</v>
      </c>
      <c r="E670" s="51" t="s">
        <v>263</v>
      </c>
      <c r="F670" s="51" t="s">
        <v>264</v>
      </c>
      <c r="G670" s="51" t="s">
        <v>40</v>
      </c>
      <c r="I670" s="49"/>
    </row>
    <row r="671" spans="1:9" ht="21.95" hidden="1" customHeight="1">
      <c r="A671" s="54">
        <v>1</v>
      </c>
      <c r="B671" s="295" t="s">
        <v>20</v>
      </c>
      <c r="C671" s="297"/>
      <c r="D671" s="129">
        <v>0.75</v>
      </c>
      <c r="E671" s="129">
        <v>0.55000000000000004</v>
      </c>
      <c r="F671" s="130">
        <f>D671*E671</f>
        <v>0.41250000000000003</v>
      </c>
      <c r="G671" s="57"/>
    </row>
    <row r="672" spans="1:9" ht="21.95" hidden="1" customHeight="1">
      <c r="A672" s="54">
        <v>2</v>
      </c>
      <c r="B672" s="295" t="s">
        <v>265</v>
      </c>
      <c r="C672" s="297"/>
      <c r="D672" s="129">
        <v>0.8</v>
      </c>
      <c r="E672" s="129">
        <v>0.15</v>
      </c>
      <c r="F672" s="130">
        <f>D672*E672</f>
        <v>0.12</v>
      </c>
      <c r="G672" s="56"/>
    </row>
    <row r="673" spans="1:9" ht="21.95" hidden="1" customHeight="1">
      <c r="A673" s="54">
        <v>3</v>
      </c>
      <c r="B673" s="295" t="s">
        <v>266</v>
      </c>
      <c r="C673" s="297"/>
      <c r="D673" s="129">
        <v>0.75</v>
      </c>
      <c r="E673" s="129">
        <v>0.2</v>
      </c>
      <c r="F673" s="130">
        <f>D673*E673</f>
        <v>0.15000000000000002</v>
      </c>
      <c r="G673" s="101"/>
    </row>
    <row r="674" spans="1:9" ht="21.95" hidden="1" customHeight="1">
      <c r="A674" s="54">
        <v>4</v>
      </c>
      <c r="B674" s="322" t="s">
        <v>267</v>
      </c>
      <c r="C674" s="323"/>
      <c r="D674" s="129">
        <v>0.7</v>
      </c>
      <c r="E674" s="129">
        <v>0.1</v>
      </c>
      <c r="F674" s="130">
        <f>D674*E674</f>
        <v>6.9999999999999993E-2</v>
      </c>
      <c r="G674" s="101"/>
    </row>
    <row r="675" spans="1:9" s="63" customFormat="1" ht="21.95" hidden="1" customHeight="1">
      <c r="A675" s="54"/>
      <c r="B675" s="324" t="s">
        <v>268</v>
      </c>
      <c r="C675" s="325"/>
      <c r="D675" s="326">
        <f>SUM(F671:F674)</f>
        <v>0.75249999999999995</v>
      </c>
      <c r="E675" s="327"/>
      <c r="F675" s="328"/>
      <c r="G675" s="62"/>
      <c r="I675" s="19"/>
    </row>
    <row r="676" spans="1:9" s="63" customFormat="1" ht="21.95" hidden="1" customHeight="1">
      <c r="A676" s="54"/>
      <c r="B676" s="324" t="s">
        <v>269</v>
      </c>
      <c r="C676" s="325"/>
      <c r="D676" s="326">
        <f>1-D675</f>
        <v>0.24750000000000005</v>
      </c>
      <c r="E676" s="327"/>
      <c r="F676" s="328"/>
      <c r="G676" s="62"/>
      <c r="I676" s="19"/>
    </row>
    <row r="677" spans="1:9" s="63" customFormat="1" ht="8.25" hidden="1" customHeight="1">
      <c r="A677" s="49"/>
      <c r="B677" s="131"/>
      <c r="C677" s="208"/>
      <c r="D677" s="132"/>
      <c r="E677" s="132"/>
      <c r="F677" s="132"/>
      <c r="G677" s="133"/>
      <c r="I677" s="19"/>
    </row>
    <row r="678" spans="1:9" ht="22.5" hidden="1" customHeight="1">
      <c r="A678" s="303" t="s">
        <v>276</v>
      </c>
      <c r="B678" s="303"/>
      <c r="C678" s="303"/>
      <c r="D678" s="303"/>
      <c r="E678" s="303"/>
      <c r="F678" s="303"/>
      <c r="G678" s="303"/>
    </row>
    <row r="679" spans="1:9" ht="7.5" hidden="1" customHeight="1">
      <c r="D679" s="52"/>
    </row>
    <row r="680" spans="1:9" ht="23.25" hidden="1" customHeight="1">
      <c r="D680" s="52"/>
      <c r="G680" s="134" t="s">
        <v>270</v>
      </c>
    </row>
    <row r="681" spans="1:9" ht="7.5" hidden="1" customHeight="1">
      <c r="D681" s="52"/>
    </row>
    <row r="682" spans="1:9" s="136" customFormat="1" ht="25.35" hidden="1" customHeight="1">
      <c r="A682" s="307" t="s">
        <v>271</v>
      </c>
      <c r="B682" s="308"/>
      <c r="C682" s="308"/>
      <c r="D682" s="309"/>
      <c r="E682" s="135" t="s">
        <v>6</v>
      </c>
      <c r="F682" s="135" t="s">
        <v>287</v>
      </c>
      <c r="G682" s="135" t="s">
        <v>8</v>
      </c>
      <c r="I682" s="137"/>
    </row>
    <row r="683" spans="1:9" s="141" customFormat="1" ht="22.7" hidden="1" customHeight="1">
      <c r="A683" s="349" t="e">
        <f>D457</f>
        <v>#REF!</v>
      </c>
      <c r="B683" s="311"/>
      <c r="C683" s="311"/>
      <c r="D683" s="312"/>
      <c r="E683" s="138">
        <v>1</v>
      </c>
      <c r="F683" s="139" t="e">
        <f>E652</f>
        <v>#REF!</v>
      </c>
      <c r="G683" s="140" t="e">
        <f>ROUND(E683*F683,-6)</f>
        <v>#REF!</v>
      </c>
      <c r="I683" s="142"/>
    </row>
    <row r="684" spans="1:9" hidden="1"/>
    <row r="685" spans="1:9" hidden="1"/>
    <row r="686" spans="1:9" hidden="1"/>
    <row r="687" spans="1:9" hidden="1"/>
    <row r="688" spans="1:9" hidden="1"/>
    <row r="689" spans="1:9" hidden="1"/>
    <row r="690" spans="1:9" s="22" customFormat="1" hidden="1">
      <c r="A690" s="22" t="s">
        <v>275</v>
      </c>
      <c r="B690" s="22" t="e">
        <f>'Bảng tổng hợp kết quả'!#REF!</f>
        <v>#REF!</v>
      </c>
      <c r="F690" s="156"/>
      <c r="I690" s="23"/>
    </row>
    <row r="691" spans="1:9" ht="19.7" hidden="1" customHeight="1">
      <c r="A691" s="303" t="s">
        <v>272</v>
      </c>
      <c r="B691" s="303"/>
      <c r="C691" s="303"/>
      <c r="D691" s="303"/>
      <c r="E691" s="303"/>
      <c r="F691" s="303"/>
      <c r="G691" s="303"/>
    </row>
    <row r="692" spans="1:9" hidden="1">
      <c r="A692" s="24" t="s">
        <v>61</v>
      </c>
      <c r="B692" s="25" t="s">
        <v>62</v>
      </c>
      <c r="C692" s="22"/>
      <c r="D692" s="303"/>
      <c r="E692" s="303"/>
      <c r="F692" s="303"/>
      <c r="G692" s="303"/>
    </row>
    <row r="693" spans="1:9" hidden="1">
      <c r="A693" s="27" t="s">
        <v>55</v>
      </c>
      <c r="B693" s="28" t="s">
        <v>63</v>
      </c>
      <c r="C693" s="28" t="s">
        <v>64</v>
      </c>
      <c r="D693" s="305" t="e">
        <f>B690</f>
        <v>#REF!</v>
      </c>
      <c r="E693" s="305"/>
      <c r="F693" s="305"/>
      <c r="G693" s="305"/>
    </row>
    <row r="694" spans="1:9" hidden="1">
      <c r="A694" s="27" t="s">
        <v>55</v>
      </c>
      <c r="B694" s="29" t="s">
        <v>65</v>
      </c>
      <c r="C694" s="28" t="s">
        <v>64</v>
      </c>
      <c r="D694" s="305" t="s">
        <v>331</v>
      </c>
      <c r="E694" s="305"/>
      <c r="F694" s="305"/>
      <c r="G694" s="305"/>
    </row>
    <row r="695" spans="1:9" hidden="1">
      <c r="A695" s="27" t="s">
        <v>55</v>
      </c>
      <c r="B695" s="29" t="s">
        <v>4</v>
      </c>
      <c r="C695" s="28" t="s">
        <v>64</v>
      </c>
      <c r="D695" s="306" t="s">
        <v>36</v>
      </c>
      <c r="E695" s="306"/>
      <c r="F695" s="306"/>
      <c r="G695" s="306"/>
    </row>
    <row r="696" spans="1:9" hidden="1">
      <c r="A696" s="27" t="s">
        <v>55</v>
      </c>
      <c r="B696" s="29" t="s">
        <v>3</v>
      </c>
      <c r="C696" s="28"/>
      <c r="D696" s="29">
        <v>2019</v>
      </c>
      <c r="E696" s="29"/>
      <c r="F696" s="29"/>
      <c r="G696" s="29"/>
    </row>
    <row r="697" spans="1:9" hidden="1">
      <c r="A697" s="27" t="s">
        <v>55</v>
      </c>
      <c r="B697" s="30" t="s">
        <v>66</v>
      </c>
      <c r="C697" s="30" t="s">
        <v>64</v>
      </c>
      <c r="D697" s="301" t="s">
        <v>332</v>
      </c>
      <c r="E697" s="301"/>
      <c r="F697" s="301"/>
      <c r="G697" s="301"/>
    </row>
    <row r="698" spans="1:9" hidden="1">
      <c r="A698" s="27" t="s">
        <v>55</v>
      </c>
      <c r="B698" s="30" t="s">
        <v>67</v>
      </c>
      <c r="C698" s="30" t="s">
        <v>64</v>
      </c>
      <c r="D698" s="301" t="s">
        <v>333</v>
      </c>
      <c r="E698" s="301"/>
      <c r="F698" s="301"/>
      <c r="G698" s="301"/>
    </row>
    <row r="699" spans="1:9" hidden="1">
      <c r="A699" s="27" t="s">
        <v>55</v>
      </c>
      <c r="B699" s="30" t="s">
        <v>68</v>
      </c>
      <c r="C699" s="30" t="s">
        <v>64</v>
      </c>
      <c r="D699" s="301" t="s">
        <v>334</v>
      </c>
      <c r="E699" s="301"/>
      <c r="F699" s="301"/>
      <c r="G699" s="301"/>
    </row>
    <row r="700" spans="1:9" hidden="1">
      <c r="A700" s="27" t="s">
        <v>55</v>
      </c>
      <c r="B700" s="30" t="s">
        <v>69</v>
      </c>
      <c r="C700" s="30" t="s">
        <v>64</v>
      </c>
      <c r="D700" s="301" t="s">
        <v>293</v>
      </c>
      <c r="E700" s="301"/>
      <c r="F700" s="301"/>
      <c r="G700" s="301"/>
    </row>
    <row r="701" spans="1:9" hidden="1">
      <c r="A701" s="27" t="s">
        <v>55</v>
      </c>
      <c r="B701" s="30" t="s">
        <v>70</v>
      </c>
      <c r="C701" s="30" t="s">
        <v>64</v>
      </c>
      <c r="D701" s="301" t="s">
        <v>299</v>
      </c>
      <c r="E701" s="301"/>
      <c r="F701" s="301"/>
      <c r="G701" s="301"/>
    </row>
    <row r="702" spans="1:9" hidden="1">
      <c r="A702" s="27" t="s">
        <v>55</v>
      </c>
      <c r="B702" s="30" t="s">
        <v>71</v>
      </c>
      <c r="C702" s="30" t="s">
        <v>64</v>
      </c>
      <c r="D702" s="301" t="s">
        <v>335</v>
      </c>
      <c r="E702" s="301"/>
      <c r="F702" s="301"/>
      <c r="G702" s="301"/>
    </row>
    <row r="703" spans="1:9" hidden="1">
      <c r="A703" s="27" t="s">
        <v>55</v>
      </c>
      <c r="B703" s="30" t="s">
        <v>72</v>
      </c>
      <c r="C703" s="30" t="s">
        <v>64</v>
      </c>
      <c r="D703" s="301" t="s">
        <v>336</v>
      </c>
      <c r="E703" s="301"/>
      <c r="F703" s="301"/>
      <c r="G703" s="301"/>
    </row>
    <row r="704" spans="1:9" hidden="1">
      <c r="A704" s="27" t="s">
        <v>55</v>
      </c>
      <c r="B704" s="30" t="s">
        <v>73</v>
      </c>
      <c r="C704" s="30" t="s">
        <v>64</v>
      </c>
      <c r="D704" s="301" t="s">
        <v>337</v>
      </c>
      <c r="E704" s="301"/>
      <c r="F704" s="301"/>
      <c r="G704" s="301"/>
    </row>
    <row r="705" spans="1:7" hidden="1">
      <c r="A705" s="27" t="s">
        <v>55</v>
      </c>
      <c r="B705" s="30" t="s">
        <v>75</v>
      </c>
      <c r="C705" s="30" t="s">
        <v>64</v>
      </c>
      <c r="D705" s="301" t="s">
        <v>338</v>
      </c>
      <c r="E705" s="301"/>
      <c r="F705" s="301"/>
      <c r="G705" s="301"/>
    </row>
    <row r="706" spans="1:7" hidden="1">
      <c r="A706" s="27" t="s">
        <v>55</v>
      </c>
      <c r="B706" s="30" t="s">
        <v>78</v>
      </c>
      <c r="C706" s="30" t="s">
        <v>64</v>
      </c>
      <c r="D706" s="301" t="s">
        <v>300</v>
      </c>
      <c r="E706" s="301"/>
      <c r="F706" s="301"/>
      <c r="G706" s="301"/>
    </row>
    <row r="707" spans="1:7" hidden="1">
      <c r="A707" s="27" t="s">
        <v>55</v>
      </c>
      <c r="B707" s="30" t="s">
        <v>79</v>
      </c>
      <c r="C707" s="30" t="s">
        <v>64</v>
      </c>
      <c r="D707" s="301" t="s">
        <v>339</v>
      </c>
      <c r="E707" s="301"/>
      <c r="F707" s="301"/>
      <c r="G707" s="301"/>
    </row>
    <row r="708" spans="1:7" hidden="1">
      <c r="A708" s="27" t="s">
        <v>55</v>
      </c>
      <c r="B708" s="30" t="s">
        <v>80</v>
      </c>
      <c r="C708" s="30" t="s">
        <v>64</v>
      </c>
      <c r="D708" s="301" t="s">
        <v>340</v>
      </c>
      <c r="E708" s="301"/>
      <c r="F708" s="301"/>
      <c r="G708" s="301"/>
    </row>
    <row r="709" spans="1:7" ht="36" hidden="1" customHeight="1">
      <c r="A709" s="27" t="s">
        <v>81</v>
      </c>
      <c r="B709" s="28" t="s">
        <v>82</v>
      </c>
      <c r="C709" s="30" t="s">
        <v>64</v>
      </c>
      <c r="D709" s="348" t="s">
        <v>302</v>
      </c>
      <c r="E709" s="348"/>
      <c r="F709" s="348"/>
      <c r="G709" s="348"/>
    </row>
    <row r="710" spans="1:7" ht="21.75" hidden="1" customHeight="1">
      <c r="A710" s="27" t="s">
        <v>55</v>
      </c>
      <c r="B710" s="28" t="s">
        <v>83</v>
      </c>
      <c r="C710" s="30" t="s">
        <v>64</v>
      </c>
      <c r="D710" s="31" t="s">
        <v>84</v>
      </c>
      <c r="E710" s="32" t="s">
        <v>85</v>
      </c>
      <c r="F710" s="29" t="s">
        <v>86</v>
      </c>
      <c r="G710" s="28" t="s">
        <v>87</v>
      </c>
    </row>
    <row r="711" spans="1:7" ht="21.75" hidden="1" customHeight="1">
      <c r="A711" s="27" t="s">
        <v>55</v>
      </c>
      <c r="B711" s="5" t="s">
        <v>88</v>
      </c>
      <c r="C711" s="30" t="s">
        <v>64</v>
      </c>
      <c r="D711" s="31" t="s">
        <v>89</v>
      </c>
      <c r="E711" s="32" t="s">
        <v>90</v>
      </c>
      <c r="F711" s="29" t="s">
        <v>91</v>
      </c>
      <c r="G711" s="28" t="s">
        <v>92</v>
      </c>
    </row>
    <row r="712" spans="1:7" ht="21.75" hidden="1" customHeight="1">
      <c r="A712" s="27" t="s">
        <v>55</v>
      </c>
      <c r="B712" s="5" t="s">
        <v>93</v>
      </c>
      <c r="C712" s="30" t="s">
        <v>64</v>
      </c>
      <c r="D712" s="31" t="s">
        <v>94</v>
      </c>
      <c r="E712" s="32" t="s">
        <v>90</v>
      </c>
      <c r="F712" s="29" t="s">
        <v>95</v>
      </c>
      <c r="G712" s="28" t="s">
        <v>92</v>
      </c>
    </row>
    <row r="713" spans="1:7" ht="21.75" hidden="1" customHeight="1">
      <c r="A713" s="27" t="s">
        <v>55</v>
      </c>
      <c r="B713" s="5" t="s">
        <v>96</v>
      </c>
      <c r="C713" s="30" t="s">
        <v>64</v>
      </c>
      <c r="D713" s="31" t="s">
        <v>89</v>
      </c>
      <c r="E713" s="32" t="s">
        <v>90</v>
      </c>
      <c r="F713" s="29" t="s">
        <v>97</v>
      </c>
      <c r="G713" s="28" t="s">
        <v>92</v>
      </c>
    </row>
    <row r="714" spans="1:7" ht="21.75" hidden="1" customHeight="1">
      <c r="A714" s="27" t="s">
        <v>55</v>
      </c>
      <c r="B714" s="5" t="s">
        <v>98</v>
      </c>
      <c r="C714" s="30" t="s">
        <v>64</v>
      </c>
      <c r="D714" s="31" t="s">
        <v>99</v>
      </c>
      <c r="E714" s="32" t="s">
        <v>90</v>
      </c>
      <c r="F714" s="29" t="s">
        <v>100</v>
      </c>
      <c r="G714" s="28" t="s">
        <v>92</v>
      </c>
    </row>
    <row r="715" spans="1:7" ht="21.75" hidden="1" customHeight="1">
      <c r="A715" s="27" t="s">
        <v>55</v>
      </c>
      <c r="B715" s="5" t="s">
        <v>101</v>
      </c>
      <c r="C715" s="30" t="s">
        <v>64</v>
      </c>
      <c r="D715" s="31" t="s">
        <v>99</v>
      </c>
      <c r="E715" s="32" t="s">
        <v>90</v>
      </c>
      <c r="F715" s="29" t="s">
        <v>102</v>
      </c>
      <c r="G715" s="28" t="s">
        <v>103</v>
      </c>
    </row>
    <row r="716" spans="1:7" ht="21.75" hidden="1" customHeight="1">
      <c r="A716" s="27" t="s">
        <v>55</v>
      </c>
      <c r="B716" s="5" t="s">
        <v>104</v>
      </c>
      <c r="C716" s="30" t="s">
        <v>64</v>
      </c>
      <c r="D716" s="31" t="s">
        <v>94</v>
      </c>
      <c r="E716" s="32" t="s">
        <v>90</v>
      </c>
      <c r="F716" s="29" t="s">
        <v>105</v>
      </c>
      <c r="G716" s="28" t="s">
        <v>106</v>
      </c>
    </row>
    <row r="717" spans="1:7" ht="21.75" hidden="1" customHeight="1">
      <c r="A717" s="27" t="s">
        <v>55</v>
      </c>
      <c r="B717" s="5" t="s">
        <v>107</v>
      </c>
      <c r="C717" s="30" t="s">
        <v>64</v>
      </c>
      <c r="D717" s="31" t="s">
        <v>108</v>
      </c>
      <c r="E717" s="32" t="s">
        <v>90</v>
      </c>
      <c r="F717" s="29" t="s">
        <v>109</v>
      </c>
      <c r="G717" s="28" t="s">
        <v>110</v>
      </c>
    </row>
    <row r="718" spans="1:7" ht="21.75" hidden="1" customHeight="1">
      <c r="A718" s="27" t="s">
        <v>55</v>
      </c>
      <c r="B718" s="28" t="s">
        <v>111</v>
      </c>
      <c r="C718" s="30" t="s">
        <v>64</v>
      </c>
      <c r="D718" s="5" t="s">
        <v>112</v>
      </c>
      <c r="E718" s="32" t="s">
        <v>90</v>
      </c>
      <c r="F718" s="29" t="s">
        <v>113</v>
      </c>
      <c r="G718" s="28" t="s">
        <v>110</v>
      </c>
    </row>
    <row r="719" spans="1:7" ht="21.75" hidden="1" customHeight="1">
      <c r="A719" s="27" t="s">
        <v>55</v>
      </c>
      <c r="B719" s="28" t="s">
        <v>114</v>
      </c>
      <c r="C719" s="30" t="s">
        <v>64</v>
      </c>
      <c r="D719" s="31" t="s">
        <v>115</v>
      </c>
      <c r="E719" s="32" t="s">
        <v>90</v>
      </c>
      <c r="F719" s="29" t="s">
        <v>116</v>
      </c>
      <c r="G719" s="28" t="s">
        <v>110</v>
      </c>
    </row>
    <row r="720" spans="1:7" ht="21.75" hidden="1" customHeight="1">
      <c r="A720" s="27" t="s">
        <v>55</v>
      </c>
      <c r="B720" s="28" t="s">
        <v>117</v>
      </c>
      <c r="C720" s="30" t="s">
        <v>64</v>
      </c>
      <c r="D720" s="31" t="s">
        <v>94</v>
      </c>
      <c r="E720" s="32" t="s">
        <v>90</v>
      </c>
      <c r="F720" s="29" t="s">
        <v>118</v>
      </c>
      <c r="G720" s="28" t="s">
        <v>110</v>
      </c>
    </row>
    <row r="721" spans="1:7" ht="21.75" hidden="1" customHeight="1">
      <c r="A721" s="27" t="s">
        <v>55</v>
      </c>
      <c r="B721" s="28" t="s">
        <v>119</v>
      </c>
      <c r="C721" s="30" t="s">
        <v>64</v>
      </c>
      <c r="D721" s="31" t="s">
        <v>120</v>
      </c>
      <c r="E721" s="32" t="s">
        <v>90</v>
      </c>
      <c r="F721" s="29" t="s">
        <v>121</v>
      </c>
      <c r="G721" s="28" t="s">
        <v>110</v>
      </c>
    </row>
    <row r="722" spans="1:7" ht="21.75" hidden="1" customHeight="1">
      <c r="A722" s="27" t="s">
        <v>55</v>
      </c>
      <c r="B722" s="28" t="s">
        <v>122</v>
      </c>
      <c r="C722" s="30" t="s">
        <v>64</v>
      </c>
      <c r="D722" s="31" t="s">
        <v>108</v>
      </c>
      <c r="E722" s="32" t="s">
        <v>90</v>
      </c>
      <c r="F722" s="29" t="s">
        <v>123</v>
      </c>
      <c r="G722" s="28" t="s">
        <v>110</v>
      </c>
    </row>
    <row r="723" spans="1:7" ht="21.75" hidden="1" customHeight="1">
      <c r="A723" s="27" t="s">
        <v>55</v>
      </c>
      <c r="B723" s="28" t="s">
        <v>124</v>
      </c>
      <c r="C723" s="30" t="s">
        <v>64</v>
      </c>
      <c r="D723" s="31" t="s">
        <v>108</v>
      </c>
      <c r="E723" s="32" t="s">
        <v>90</v>
      </c>
      <c r="F723" s="29" t="s">
        <v>125</v>
      </c>
      <c r="G723" s="28" t="s">
        <v>126</v>
      </c>
    </row>
    <row r="724" spans="1:7" ht="21.75" hidden="1" customHeight="1">
      <c r="A724" s="27" t="s">
        <v>55</v>
      </c>
      <c r="B724" s="28" t="s">
        <v>127</v>
      </c>
      <c r="C724" s="30" t="s">
        <v>64</v>
      </c>
      <c r="D724" s="31" t="s">
        <v>108</v>
      </c>
      <c r="E724" s="32" t="s">
        <v>90</v>
      </c>
      <c r="F724" s="29" t="s">
        <v>128</v>
      </c>
      <c r="G724" s="28" t="s">
        <v>129</v>
      </c>
    </row>
    <row r="725" spans="1:7" ht="21.75" hidden="1" customHeight="1">
      <c r="A725" s="27" t="s">
        <v>55</v>
      </c>
      <c r="B725" s="28" t="s">
        <v>130</v>
      </c>
      <c r="C725" s="30" t="s">
        <v>64</v>
      </c>
      <c r="D725" s="31" t="s">
        <v>131</v>
      </c>
      <c r="E725" s="32" t="s">
        <v>90</v>
      </c>
      <c r="F725" s="29" t="s">
        <v>132</v>
      </c>
      <c r="G725" s="28" t="s">
        <v>129</v>
      </c>
    </row>
    <row r="726" spans="1:7" ht="21.75" hidden="1" customHeight="1">
      <c r="A726" s="27" t="s">
        <v>55</v>
      </c>
      <c r="B726" s="5" t="s">
        <v>133</v>
      </c>
      <c r="C726" s="30" t="s">
        <v>64</v>
      </c>
      <c r="D726" s="31" t="s">
        <v>134</v>
      </c>
      <c r="E726" s="32" t="s">
        <v>90</v>
      </c>
      <c r="F726" s="29" t="s">
        <v>135</v>
      </c>
      <c r="G726" s="28" t="s">
        <v>129</v>
      </c>
    </row>
    <row r="727" spans="1:7" ht="21.75" hidden="1" customHeight="1">
      <c r="A727" s="27" t="s">
        <v>55</v>
      </c>
      <c r="B727" s="28" t="s">
        <v>136</v>
      </c>
      <c r="C727" s="30" t="s">
        <v>64</v>
      </c>
      <c r="D727" s="31" t="s">
        <v>131</v>
      </c>
      <c r="E727" s="32" t="s">
        <v>90</v>
      </c>
      <c r="F727" s="29" t="s">
        <v>137</v>
      </c>
      <c r="G727" s="28" t="s">
        <v>129</v>
      </c>
    </row>
    <row r="728" spans="1:7" ht="21.75" hidden="1" customHeight="1">
      <c r="A728" s="27" t="s">
        <v>55</v>
      </c>
      <c r="B728" s="28" t="s">
        <v>138</v>
      </c>
      <c r="C728" s="30" t="s">
        <v>64</v>
      </c>
      <c r="D728" s="31" t="s">
        <v>131</v>
      </c>
      <c r="E728" s="32" t="s">
        <v>90</v>
      </c>
      <c r="F728" s="29" t="s">
        <v>139</v>
      </c>
      <c r="G728" s="28" t="s">
        <v>87</v>
      </c>
    </row>
    <row r="729" spans="1:7" ht="21.75" hidden="1" customHeight="1">
      <c r="A729" s="27" t="s">
        <v>55</v>
      </c>
      <c r="B729" s="28" t="s">
        <v>140</v>
      </c>
      <c r="C729" s="30" t="s">
        <v>64</v>
      </c>
      <c r="D729" s="31" t="s">
        <v>94</v>
      </c>
      <c r="E729" s="32" t="s">
        <v>90</v>
      </c>
      <c r="F729" s="29" t="s">
        <v>141</v>
      </c>
      <c r="G729" s="28" t="s">
        <v>87</v>
      </c>
    </row>
    <row r="730" spans="1:7" ht="21.75" hidden="1" customHeight="1">
      <c r="A730" s="27" t="s">
        <v>55</v>
      </c>
      <c r="B730" s="28" t="s">
        <v>142</v>
      </c>
      <c r="C730" s="30" t="s">
        <v>64</v>
      </c>
      <c r="D730" s="31" t="s">
        <v>94</v>
      </c>
      <c r="E730" s="32" t="s">
        <v>90</v>
      </c>
      <c r="F730" s="29" t="s">
        <v>143</v>
      </c>
      <c r="G730" s="28" t="s">
        <v>144</v>
      </c>
    </row>
    <row r="731" spans="1:7" ht="21.75" hidden="1" customHeight="1">
      <c r="A731" s="27" t="s">
        <v>55</v>
      </c>
      <c r="B731" s="28" t="s">
        <v>145</v>
      </c>
      <c r="C731" s="30" t="s">
        <v>64</v>
      </c>
      <c r="D731" s="31" t="s">
        <v>99</v>
      </c>
      <c r="E731" s="32" t="s">
        <v>90</v>
      </c>
      <c r="F731" s="29" t="s">
        <v>146</v>
      </c>
      <c r="G731" s="28" t="s">
        <v>147</v>
      </c>
    </row>
    <row r="732" spans="1:7" ht="21.75" hidden="1" customHeight="1">
      <c r="A732" s="27" t="s">
        <v>55</v>
      </c>
      <c r="B732" s="28" t="s">
        <v>148</v>
      </c>
      <c r="C732" s="30" t="s">
        <v>64</v>
      </c>
      <c r="D732" s="31" t="s">
        <v>99</v>
      </c>
      <c r="E732" s="32" t="s">
        <v>90</v>
      </c>
      <c r="F732" s="29" t="s">
        <v>149</v>
      </c>
      <c r="G732" s="28" t="s">
        <v>150</v>
      </c>
    </row>
    <row r="733" spans="1:7" ht="21.75" hidden="1" customHeight="1">
      <c r="A733" s="27" t="s">
        <v>55</v>
      </c>
      <c r="B733" s="5" t="s">
        <v>151</v>
      </c>
      <c r="C733" s="30" t="s">
        <v>64</v>
      </c>
      <c r="D733" s="31" t="s">
        <v>99</v>
      </c>
      <c r="E733" s="32" t="s">
        <v>90</v>
      </c>
      <c r="F733" s="5" t="s">
        <v>152</v>
      </c>
      <c r="G733" s="33" t="s">
        <v>147</v>
      </c>
    </row>
    <row r="734" spans="1:7" ht="21.75" hidden="1" customHeight="1">
      <c r="A734" s="27" t="s">
        <v>55</v>
      </c>
      <c r="B734" s="5" t="s">
        <v>153</v>
      </c>
      <c r="C734" s="30" t="s">
        <v>64</v>
      </c>
      <c r="D734" s="33" t="s">
        <v>94</v>
      </c>
      <c r="E734" s="32" t="s">
        <v>90</v>
      </c>
      <c r="F734" s="5" t="s">
        <v>154</v>
      </c>
      <c r="G734" s="33" t="s">
        <v>155</v>
      </c>
    </row>
    <row r="735" spans="1:7" ht="21.75" hidden="1" customHeight="1">
      <c r="A735" s="27" t="s">
        <v>55</v>
      </c>
      <c r="B735" s="5" t="s">
        <v>156</v>
      </c>
      <c r="C735" s="30" t="s">
        <v>64</v>
      </c>
      <c r="D735" s="33" t="s">
        <v>115</v>
      </c>
      <c r="E735" s="32" t="s">
        <v>90</v>
      </c>
      <c r="F735" s="5" t="s">
        <v>157</v>
      </c>
      <c r="G735" s="33" t="s">
        <v>155</v>
      </c>
    </row>
    <row r="736" spans="1:7" ht="21.75" hidden="1" customHeight="1">
      <c r="A736" s="27" t="s">
        <v>55</v>
      </c>
      <c r="B736" s="5" t="s">
        <v>158</v>
      </c>
      <c r="C736" s="30" t="s">
        <v>64</v>
      </c>
      <c r="D736" s="33" t="s">
        <v>99</v>
      </c>
      <c r="E736" s="32" t="s">
        <v>90</v>
      </c>
      <c r="F736" s="5" t="s">
        <v>159</v>
      </c>
      <c r="G736" s="33" t="s">
        <v>155</v>
      </c>
    </row>
    <row r="737" spans="1:9" ht="21.75" hidden="1" customHeight="1">
      <c r="A737" s="27" t="s">
        <v>55</v>
      </c>
      <c r="B737" s="5" t="s">
        <v>160</v>
      </c>
      <c r="C737" s="30" t="s">
        <v>64</v>
      </c>
      <c r="D737" s="33" t="s">
        <v>161</v>
      </c>
      <c r="E737" s="32"/>
      <c r="F737" s="29"/>
      <c r="G737" s="28"/>
    </row>
    <row r="738" spans="1:9" ht="21.75" hidden="1" customHeight="1">
      <c r="A738" s="27" t="s">
        <v>55</v>
      </c>
      <c r="C738" s="30" t="s">
        <v>64</v>
      </c>
      <c r="E738" s="32"/>
      <c r="F738" s="29"/>
      <c r="G738" s="28"/>
    </row>
    <row r="739" spans="1:9" ht="21.75" hidden="1" customHeight="1">
      <c r="A739" s="27" t="s">
        <v>55</v>
      </c>
      <c r="C739" s="30" t="s">
        <v>64</v>
      </c>
      <c r="E739" s="32"/>
      <c r="F739" s="29"/>
      <c r="G739" s="28"/>
    </row>
    <row r="740" spans="1:9" ht="21.75" hidden="1" customHeight="1">
      <c r="A740" s="27" t="s">
        <v>55</v>
      </c>
      <c r="C740" s="30" t="s">
        <v>64</v>
      </c>
      <c r="E740" s="32"/>
      <c r="F740" s="29"/>
      <c r="G740" s="28"/>
    </row>
    <row r="741" spans="1:9" ht="21.75" hidden="1" customHeight="1">
      <c r="A741" s="27" t="s">
        <v>55</v>
      </c>
      <c r="C741" s="30" t="s">
        <v>64</v>
      </c>
      <c r="E741" s="32"/>
      <c r="F741" s="29"/>
      <c r="G741" s="28"/>
    </row>
    <row r="742" spans="1:9" ht="21.75" hidden="1" customHeight="1">
      <c r="A742" s="27" t="s">
        <v>55</v>
      </c>
      <c r="B742" s="5" t="s">
        <v>116</v>
      </c>
      <c r="C742" s="30" t="s">
        <v>64</v>
      </c>
      <c r="D742" s="33" t="s">
        <v>161</v>
      </c>
      <c r="E742" s="34"/>
      <c r="F742" s="29" t="s">
        <v>162</v>
      </c>
      <c r="G742" s="28" t="s">
        <v>147</v>
      </c>
    </row>
    <row r="743" spans="1:9" ht="21.75" hidden="1" customHeight="1">
      <c r="A743" s="27" t="s">
        <v>55</v>
      </c>
      <c r="B743" s="28" t="s">
        <v>138</v>
      </c>
      <c r="C743" s="30" t="s">
        <v>64</v>
      </c>
      <c r="D743" s="31" t="s">
        <v>131</v>
      </c>
      <c r="E743" s="32"/>
      <c r="F743" s="29"/>
      <c r="G743" s="28"/>
    </row>
    <row r="744" spans="1:9" ht="8.25" hidden="1" customHeight="1">
      <c r="A744" s="19"/>
      <c r="B744" s="314"/>
      <c r="C744" s="314"/>
      <c r="D744" s="314"/>
      <c r="E744" s="314"/>
      <c r="F744" s="314"/>
      <c r="G744" s="314"/>
    </row>
    <row r="745" spans="1:9" ht="21" hidden="1" customHeight="1">
      <c r="A745" s="303" t="s">
        <v>273</v>
      </c>
      <c r="B745" s="303"/>
      <c r="C745" s="303"/>
      <c r="D745" s="303"/>
      <c r="E745" s="303"/>
      <c r="F745" s="303"/>
      <c r="G745" s="303"/>
    </row>
    <row r="746" spans="1:9" ht="21.75" hidden="1" customHeight="1">
      <c r="A746" s="303" t="s">
        <v>163</v>
      </c>
      <c r="B746" s="303"/>
      <c r="C746" s="303"/>
      <c r="D746" s="303"/>
      <c r="E746" s="303"/>
      <c r="F746" s="303"/>
      <c r="G746" s="303"/>
    </row>
    <row r="747" spans="1:9" ht="36" hidden="1" customHeight="1">
      <c r="A747" s="315" t="s">
        <v>164</v>
      </c>
      <c r="B747" s="315"/>
      <c r="C747" s="315"/>
      <c r="D747" s="315"/>
      <c r="E747" s="315"/>
      <c r="F747" s="315"/>
      <c r="G747" s="315"/>
      <c r="H747" s="36"/>
      <c r="I747" s="37"/>
    </row>
    <row r="748" spans="1:9" s="40" customFormat="1" ht="3" hidden="1" customHeight="1">
      <c r="A748" s="359"/>
      <c r="B748" s="359"/>
      <c r="C748" s="359"/>
      <c r="D748" s="359"/>
      <c r="E748" s="359"/>
      <c r="F748" s="359"/>
      <c r="G748" s="359"/>
      <c r="H748" s="38"/>
      <c r="I748" s="39"/>
    </row>
    <row r="749" spans="1:9" s="40" customFormat="1" ht="32.25" hidden="1" customHeight="1">
      <c r="A749" s="41" t="s">
        <v>55</v>
      </c>
      <c r="B749" s="360" t="s">
        <v>165</v>
      </c>
      <c r="C749" s="360"/>
      <c r="D749" s="360"/>
      <c r="E749" s="360"/>
      <c r="F749" s="360"/>
      <c r="G749" s="360"/>
      <c r="H749" s="42" t="s">
        <v>166</v>
      </c>
      <c r="I749" s="43"/>
    </row>
    <row r="750" spans="1:9" s="40" customFormat="1" ht="32.25" hidden="1" customHeight="1">
      <c r="A750" s="41" t="s">
        <v>55</v>
      </c>
      <c r="B750" s="360" t="s">
        <v>167</v>
      </c>
      <c r="C750" s="360"/>
      <c r="D750" s="360"/>
      <c r="E750" s="360"/>
      <c r="F750" s="360"/>
      <c r="G750" s="360"/>
      <c r="H750" s="42" t="s">
        <v>168</v>
      </c>
      <c r="I750" s="44"/>
    </row>
    <row r="751" spans="1:9" s="40" customFormat="1" ht="32.25" hidden="1" customHeight="1">
      <c r="A751" s="41" t="s">
        <v>55</v>
      </c>
      <c r="B751" s="360" t="s">
        <v>169</v>
      </c>
      <c r="C751" s="360"/>
      <c r="D751" s="360"/>
      <c r="E751" s="360"/>
      <c r="F751" s="360"/>
      <c r="G751" s="360"/>
      <c r="H751" s="361" t="s">
        <v>170</v>
      </c>
      <c r="I751" s="362"/>
    </row>
    <row r="752" spans="1:9" s="48" customFormat="1" hidden="1">
      <c r="A752" s="45" t="s">
        <v>81</v>
      </c>
      <c r="B752" s="350" t="s">
        <v>171</v>
      </c>
      <c r="C752" s="350"/>
      <c r="D752" s="350"/>
      <c r="E752" s="350"/>
      <c r="F752" s="350"/>
      <c r="G752" s="350"/>
      <c r="H752" s="46"/>
      <c r="I752" s="47"/>
    </row>
    <row r="753" spans="1:9" s="49" customFormat="1" ht="10.5" hidden="1" customHeight="1">
      <c r="B753" s="18"/>
      <c r="C753" s="18"/>
      <c r="D753" s="18"/>
      <c r="E753" s="18"/>
      <c r="F753" s="18"/>
      <c r="G753" s="50"/>
    </row>
    <row r="754" spans="1:9" s="52" customFormat="1" ht="24.75" hidden="1" customHeight="1">
      <c r="A754" s="51" t="s">
        <v>1</v>
      </c>
      <c r="B754" s="51" t="s">
        <v>172</v>
      </c>
      <c r="C754" s="65"/>
      <c r="D754" s="51" t="s">
        <v>173</v>
      </c>
      <c r="E754" s="51" t="s">
        <v>174</v>
      </c>
      <c r="F754" s="51" t="s">
        <v>175</v>
      </c>
      <c r="G754" s="51" t="s">
        <v>176</v>
      </c>
      <c r="I754" s="53"/>
    </row>
    <row r="755" spans="1:9" ht="16.350000000000001" hidden="1" customHeight="1">
      <c r="A755" s="54">
        <v>1</v>
      </c>
      <c r="B755" s="55" t="s">
        <v>177</v>
      </c>
      <c r="C755" s="202" t="s">
        <v>64</v>
      </c>
      <c r="D755" s="57" t="s">
        <v>303</v>
      </c>
      <c r="E755" s="57" t="s">
        <v>303</v>
      </c>
      <c r="F755" s="57" t="s">
        <v>303</v>
      </c>
      <c r="G755" s="57" t="s">
        <v>303</v>
      </c>
    </row>
    <row r="756" spans="1:9" ht="17.45" hidden="1" customHeight="1">
      <c r="A756" s="54">
        <v>2</v>
      </c>
      <c r="B756" s="55" t="s">
        <v>178</v>
      </c>
      <c r="C756" s="202" t="s">
        <v>64</v>
      </c>
      <c r="D756" s="58" t="s">
        <v>304</v>
      </c>
      <c r="E756" s="58" t="s">
        <v>304</v>
      </c>
      <c r="F756" s="58" t="s">
        <v>304</v>
      </c>
      <c r="G756" s="58" t="s">
        <v>304</v>
      </c>
    </row>
    <row r="757" spans="1:9" hidden="1">
      <c r="A757" s="59" t="s">
        <v>55</v>
      </c>
      <c r="B757" s="55" t="s">
        <v>179</v>
      </c>
      <c r="C757" s="202"/>
      <c r="D757" s="58" t="str">
        <f>D694</f>
        <v>HONDA</v>
      </c>
      <c r="E757" s="58" t="str">
        <f>D757</f>
        <v>HONDA</v>
      </c>
      <c r="F757" s="58" t="str">
        <f>E757</f>
        <v>HONDA</v>
      </c>
      <c r="G757" s="58" t="str">
        <f>F757</f>
        <v>HONDA</v>
      </c>
    </row>
    <row r="758" spans="1:9" hidden="1">
      <c r="A758" s="59" t="s">
        <v>55</v>
      </c>
      <c r="B758" s="55" t="s">
        <v>3</v>
      </c>
      <c r="C758" s="202"/>
      <c r="D758" s="60">
        <f>D696</f>
        <v>2019</v>
      </c>
      <c r="E758" s="60">
        <f>D758</f>
        <v>2019</v>
      </c>
      <c r="F758" s="60">
        <f>D758</f>
        <v>2019</v>
      </c>
      <c r="G758" s="60">
        <f>D758</f>
        <v>2019</v>
      </c>
    </row>
    <row r="759" spans="1:9" hidden="1">
      <c r="A759" s="59" t="s">
        <v>55</v>
      </c>
      <c r="B759" s="55" t="s">
        <v>4</v>
      </c>
      <c r="C759" s="202"/>
      <c r="D759" s="58" t="str">
        <f>D695</f>
        <v>Thái Lan</v>
      </c>
      <c r="E759" s="58" t="str">
        <f>D759</f>
        <v>Thái Lan</v>
      </c>
      <c r="F759" s="58" t="str">
        <f>D759</f>
        <v>Thái Lan</v>
      </c>
      <c r="G759" s="58" t="str">
        <f>D759</f>
        <v>Thái Lan</v>
      </c>
    </row>
    <row r="760" spans="1:9" ht="55.35" hidden="1" customHeight="1">
      <c r="A760" s="54">
        <v>3</v>
      </c>
      <c r="B760" s="55" t="s">
        <v>180</v>
      </c>
      <c r="C760" s="203" t="s">
        <v>64</v>
      </c>
      <c r="D760" s="152"/>
      <c r="E760" s="153" t="s">
        <v>37</v>
      </c>
      <c r="F760" s="153" t="s">
        <v>38</v>
      </c>
      <c r="G760" s="153" t="s">
        <v>39</v>
      </c>
    </row>
    <row r="761" spans="1:9" s="63" customFormat="1" ht="21" hidden="1" customHeight="1">
      <c r="A761" s="54">
        <v>4</v>
      </c>
      <c r="B761" s="61" t="s">
        <v>181</v>
      </c>
      <c r="C761" s="204" t="s">
        <v>64</v>
      </c>
      <c r="D761" s="62" t="s">
        <v>279</v>
      </c>
      <c r="E761" s="62" t="s">
        <v>279</v>
      </c>
      <c r="F761" s="62" t="s">
        <v>279</v>
      </c>
      <c r="G761" s="62" t="s">
        <v>279</v>
      </c>
      <c r="I761" s="19"/>
    </row>
    <row r="762" spans="1:9" s="67" customFormat="1" ht="30.6" hidden="1" customHeight="1">
      <c r="A762" s="64">
        <v>5</v>
      </c>
      <c r="B762" s="65" t="s">
        <v>182</v>
      </c>
      <c r="C762" s="205" t="s">
        <v>64</v>
      </c>
      <c r="D762" s="66" t="s">
        <v>183</v>
      </c>
      <c r="E762" s="66" t="s">
        <v>183</v>
      </c>
      <c r="F762" s="66" t="s">
        <v>183</v>
      </c>
      <c r="G762" s="66" t="s">
        <v>183</v>
      </c>
      <c r="I762" s="68"/>
    </row>
    <row r="763" spans="1:9" ht="16.7" hidden="1" customHeight="1">
      <c r="A763" s="69">
        <v>6</v>
      </c>
      <c r="B763" s="70" t="s">
        <v>184</v>
      </c>
      <c r="C763" s="205" t="s">
        <v>64</v>
      </c>
      <c r="D763" s="71"/>
      <c r="E763" s="72">
        <v>815000000</v>
      </c>
      <c r="F763" s="72">
        <v>810000000</v>
      </c>
      <c r="G763" s="72">
        <v>800000000</v>
      </c>
    </row>
    <row r="764" spans="1:9" ht="21" hidden="1" customHeight="1">
      <c r="A764" s="69">
        <v>7</v>
      </c>
      <c r="B764" s="70" t="s">
        <v>185</v>
      </c>
      <c r="C764" s="205" t="s">
        <v>64</v>
      </c>
      <c r="D764" s="71"/>
      <c r="E764" s="73">
        <v>0.92</v>
      </c>
      <c r="F764" s="73">
        <v>0.92</v>
      </c>
      <c r="G764" s="73">
        <v>0.92</v>
      </c>
      <c r="I764" s="74" t="e">
        <f>E878</f>
        <v>#REF!</v>
      </c>
    </row>
    <row r="765" spans="1:9" ht="18" hidden="1" customHeight="1">
      <c r="A765" s="69">
        <v>8</v>
      </c>
      <c r="B765" s="70" t="s">
        <v>186</v>
      </c>
      <c r="C765" s="205" t="s">
        <v>64</v>
      </c>
      <c r="D765" s="71"/>
      <c r="E765" s="75" t="s">
        <v>281</v>
      </c>
      <c r="F765" s="75" t="s">
        <v>281</v>
      </c>
      <c r="G765" s="75" t="s">
        <v>281</v>
      </c>
    </row>
    <row r="766" spans="1:9" ht="20.45" hidden="1" customHeight="1">
      <c r="A766" s="69">
        <v>9</v>
      </c>
      <c r="B766" s="65" t="s">
        <v>187</v>
      </c>
      <c r="C766" s="205" t="s">
        <v>64</v>
      </c>
      <c r="D766" s="76" t="s">
        <v>188</v>
      </c>
      <c r="E766" s="76" t="s">
        <v>188</v>
      </c>
      <c r="F766" s="76" t="s">
        <v>188</v>
      </c>
      <c r="G766" s="76" t="s">
        <v>188</v>
      </c>
    </row>
    <row r="767" spans="1:9" ht="21" hidden="1" customHeight="1">
      <c r="A767" s="77" t="s">
        <v>55</v>
      </c>
      <c r="B767" s="65" t="s">
        <v>69</v>
      </c>
      <c r="C767" s="205"/>
      <c r="D767" s="76" t="s">
        <v>293</v>
      </c>
      <c r="E767" s="76" t="s">
        <v>307</v>
      </c>
      <c r="F767" s="76" t="s">
        <v>307</v>
      </c>
      <c r="G767" s="76" t="s">
        <v>307</v>
      </c>
    </row>
    <row r="768" spans="1:9" ht="16.7" hidden="1" customHeight="1">
      <c r="A768" s="77" t="s">
        <v>55</v>
      </c>
      <c r="B768" s="65" t="s">
        <v>189</v>
      </c>
      <c r="C768" s="205"/>
      <c r="D768" s="76" t="str">
        <f>D708</f>
        <v>30F - 914.44</v>
      </c>
      <c r="E768" s="76" t="s">
        <v>280</v>
      </c>
      <c r="F768" s="76" t="s">
        <v>280</v>
      </c>
      <c r="G768" s="76" t="s">
        <v>341</v>
      </c>
    </row>
    <row r="769" spans="1:9" ht="19.7" hidden="1" customHeight="1">
      <c r="A769" s="77" t="s">
        <v>55</v>
      </c>
      <c r="B769" s="65" t="s">
        <v>190</v>
      </c>
      <c r="C769" s="205"/>
      <c r="D769" s="76">
        <v>111956</v>
      </c>
      <c r="E769" s="76">
        <v>29000</v>
      </c>
      <c r="F769" s="76">
        <v>61000</v>
      </c>
      <c r="G769" s="76">
        <v>52000</v>
      </c>
    </row>
    <row r="770" spans="1:9" ht="30.6" hidden="1" customHeight="1">
      <c r="A770" s="64">
        <v>10</v>
      </c>
      <c r="B770" s="65" t="s">
        <v>283</v>
      </c>
      <c r="C770" s="205" t="s">
        <v>64</v>
      </c>
      <c r="D770" s="71"/>
      <c r="E770" s="79">
        <f>E763*E764</f>
        <v>749800000</v>
      </c>
      <c r="F770" s="79">
        <f>F763*F764</f>
        <v>745200000</v>
      </c>
      <c r="G770" s="79">
        <f>G763*G764</f>
        <v>736000000</v>
      </c>
    </row>
    <row r="771" spans="1:9" ht="23.45" hidden="1" customHeight="1">
      <c r="A771" s="69">
        <v>11</v>
      </c>
      <c r="B771" s="70" t="s">
        <v>191</v>
      </c>
      <c r="C771" s="205" t="s">
        <v>64</v>
      </c>
      <c r="D771" s="80"/>
      <c r="E771" s="16" t="s">
        <v>342</v>
      </c>
      <c r="F771" s="81" t="s">
        <v>343</v>
      </c>
      <c r="G771" s="81" t="s">
        <v>344</v>
      </c>
    </row>
    <row r="772" spans="1:9" ht="21" hidden="1" customHeight="1">
      <c r="A772" s="69">
        <v>12</v>
      </c>
      <c r="B772" s="70" t="s">
        <v>192</v>
      </c>
      <c r="C772" s="205" t="s">
        <v>64</v>
      </c>
      <c r="D772" s="82"/>
      <c r="E772" s="82" t="str">
        <f>D761</f>
        <v>Tháng 10 năm 2023</v>
      </c>
      <c r="F772" s="82" t="str">
        <f>E772</f>
        <v>Tháng 10 năm 2023</v>
      </c>
      <c r="G772" s="82" t="str">
        <f>E772</f>
        <v>Tháng 10 năm 2023</v>
      </c>
    </row>
    <row r="773" spans="1:9" hidden="1">
      <c r="G773" s="83"/>
    </row>
    <row r="774" spans="1:9" ht="22.5" hidden="1" customHeight="1">
      <c r="A774" s="303" t="s">
        <v>193</v>
      </c>
      <c r="B774" s="303"/>
      <c r="C774" s="303"/>
      <c r="D774" s="303"/>
      <c r="E774" s="303"/>
      <c r="F774" s="303"/>
      <c r="G774" s="303"/>
    </row>
    <row r="775" spans="1:9" s="40" customFormat="1" ht="54.75" hidden="1" customHeight="1">
      <c r="A775" s="337" t="s">
        <v>194</v>
      </c>
      <c r="B775" s="337"/>
      <c r="C775" s="337"/>
      <c r="D775" s="337"/>
      <c r="E775" s="337"/>
      <c r="F775" s="337"/>
      <c r="G775" s="337"/>
      <c r="I775" s="85"/>
    </row>
    <row r="776" spans="1:9" s="40" customFormat="1" ht="72" hidden="1" customHeight="1">
      <c r="A776" s="337" t="s">
        <v>195</v>
      </c>
      <c r="B776" s="337"/>
      <c r="C776" s="337"/>
      <c r="D776" s="337"/>
      <c r="E776" s="337"/>
      <c r="F776" s="337"/>
      <c r="G776" s="337"/>
      <c r="I776" s="85"/>
    </row>
    <row r="777" spans="1:9" s="40" customFormat="1" ht="21" hidden="1" customHeight="1">
      <c r="A777" s="363" t="s">
        <v>196</v>
      </c>
      <c r="B777" s="363"/>
      <c r="C777" s="363"/>
      <c r="D777" s="363"/>
      <c r="E777" s="363"/>
      <c r="F777" s="363"/>
      <c r="G777" s="363"/>
      <c r="I777" s="85"/>
    </row>
    <row r="778" spans="1:9" s="40" customFormat="1" ht="21" hidden="1" customHeight="1">
      <c r="A778" s="86" t="s">
        <v>55</v>
      </c>
      <c r="B778" s="337" t="s">
        <v>197</v>
      </c>
      <c r="C778" s="337"/>
      <c r="D778" s="337"/>
      <c r="E778" s="337"/>
      <c r="F778" s="337"/>
      <c r="G778" s="337"/>
      <c r="I778" s="85"/>
    </row>
    <row r="779" spans="1:9" s="40" customFormat="1" ht="21" hidden="1" customHeight="1">
      <c r="A779" s="87"/>
      <c r="B779" s="88" t="s">
        <v>198</v>
      </c>
      <c r="C779" s="88"/>
      <c r="D779" s="355" t="str">
        <f>D842&amp;". Do lấy TSĐG làm chuẩn nên tổ thẩm định đánh giá TSĐG đạt tỷ lệ 100%"</f>
        <v>Giấy đăng ký xe, đăng kiểm xe. Do lấy TSĐG làm chuẩn nên tổ thẩm định đánh giá TSĐG đạt tỷ lệ 100%</v>
      </c>
      <c r="E779" s="356"/>
      <c r="F779" s="356"/>
      <c r="G779" s="356"/>
      <c r="I779" s="85"/>
    </row>
    <row r="780" spans="1:9" s="40" customFormat="1" ht="21" hidden="1" customHeight="1">
      <c r="A780" s="86" t="s">
        <v>199</v>
      </c>
      <c r="B780" s="88" t="s">
        <v>200</v>
      </c>
      <c r="C780" s="88" t="s">
        <v>64</v>
      </c>
      <c r="D780" s="358" t="str">
        <f>E842</f>
        <v>Giấy đăng ký xe, đăng kiểm xe</v>
      </c>
      <c r="E780" s="358"/>
      <c r="F780" s="332" t="str">
        <f>IF(D781&gt;100%,"Lợi thế hơn tài sản thẩm định giá",IF(D781=100%,"Tương đương tài sản thẩm định giá",IF(D781&lt;100%,"Kém lợi thế hơn tài sản thẩm định giá")))</f>
        <v>Tương đương tài sản thẩm định giá</v>
      </c>
      <c r="G780" s="332"/>
      <c r="I780" s="85"/>
    </row>
    <row r="781" spans="1:9" s="40" customFormat="1" ht="21" hidden="1" customHeight="1">
      <c r="A781" s="86"/>
      <c r="B781" s="84" t="s">
        <v>201</v>
      </c>
      <c r="C781" s="88" t="s">
        <v>64</v>
      </c>
      <c r="D781" s="90">
        <f>E843</f>
        <v>1</v>
      </c>
      <c r="E781" s="84"/>
      <c r="F781" s="84"/>
      <c r="G781" s="89"/>
      <c r="I781" s="85"/>
    </row>
    <row r="782" spans="1:9" s="40" customFormat="1" ht="21" hidden="1" customHeight="1">
      <c r="A782" s="86" t="s">
        <v>199</v>
      </c>
      <c r="B782" s="88" t="s">
        <v>202</v>
      </c>
      <c r="C782" s="88" t="s">
        <v>64</v>
      </c>
      <c r="D782" s="91" t="str">
        <f>F842</f>
        <v>Giấy đăng ký xe, đăng kiểm xe</v>
      </c>
      <c r="E782" s="92"/>
      <c r="F782" s="332" t="str">
        <f>IF(D783&gt;100%,"Lợi thế hơn tài sản thẩm định giá",IF(D783=100%,"Tương đương tài sản thẩm định giá",IF(D783&lt;100%,"Kém lợi thế hơn tài sản thẩm định giá")))</f>
        <v>Tương đương tài sản thẩm định giá</v>
      </c>
      <c r="G782" s="332"/>
      <c r="I782" s="85"/>
    </row>
    <row r="783" spans="1:9" s="40" customFormat="1" ht="21" hidden="1" customHeight="1">
      <c r="A783" s="86"/>
      <c r="B783" s="84" t="s">
        <v>203</v>
      </c>
      <c r="C783" s="88" t="s">
        <v>64</v>
      </c>
      <c r="D783" s="90">
        <f>F843</f>
        <v>1</v>
      </c>
      <c r="E783" s="84"/>
      <c r="F783" s="84"/>
      <c r="G783" s="89"/>
      <c r="I783" s="85"/>
    </row>
    <row r="784" spans="1:9" s="40" customFormat="1" ht="21" hidden="1" customHeight="1">
      <c r="A784" s="86" t="s">
        <v>199</v>
      </c>
      <c r="B784" s="88" t="s">
        <v>204</v>
      </c>
      <c r="C784" s="88" t="s">
        <v>64</v>
      </c>
      <c r="D784" s="91" t="str">
        <f>G842</f>
        <v>Giấy đăng ký xe, đăng kiểm xe</v>
      </c>
      <c r="E784" s="92"/>
      <c r="F784" s="332" t="str">
        <f>IF(D785&gt;100%,"Lợi thế hơn tài sản thẩm định giá",IF(D785=100%,"Tương đương tài sản thẩm định giá",IF(D785&lt;100%,"Kém lợi thế hơn tài sản thẩm định giá")))</f>
        <v>Tương đương tài sản thẩm định giá</v>
      </c>
      <c r="G784" s="332"/>
      <c r="I784" s="85"/>
    </row>
    <row r="785" spans="1:9" s="40" customFormat="1" ht="21" hidden="1" customHeight="1">
      <c r="A785" s="86"/>
      <c r="B785" s="84" t="s">
        <v>205</v>
      </c>
      <c r="C785" s="88" t="s">
        <v>64</v>
      </c>
      <c r="D785" s="90">
        <f>G843</f>
        <v>1</v>
      </c>
      <c r="E785" s="84"/>
      <c r="F785" s="84"/>
      <c r="G785" s="84"/>
      <c r="I785" s="85"/>
    </row>
    <row r="786" spans="1:9" s="40" customFormat="1" ht="21" hidden="1" customHeight="1">
      <c r="A786" s="86" t="s">
        <v>55</v>
      </c>
      <c r="B786" s="337" t="s">
        <v>206</v>
      </c>
      <c r="C786" s="337"/>
      <c r="D786" s="337"/>
      <c r="E786" s="337"/>
      <c r="F786" s="337"/>
      <c r="G786" s="337"/>
      <c r="I786" s="85"/>
    </row>
    <row r="787" spans="1:9" s="40" customFormat="1" ht="21" hidden="1" customHeight="1">
      <c r="A787" s="87"/>
      <c r="B787" s="88" t="s">
        <v>198</v>
      </c>
      <c r="C787" s="88"/>
      <c r="D787" s="355" t="str">
        <f>D847&amp;". Do lấy TSĐG làm chuẩn nên tổ thẩm định đánh giá TSĐG đạt tỷ lệ 100%"</f>
        <v>2019. Do lấy TSĐG làm chuẩn nên tổ thẩm định đánh giá TSĐG đạt tỷ lệ 100%</v>
      </c>
      <c r="E787" s="356"/>
      <c r="F787" s="356"/>
      <c r="G787" s="356"/>
      <c r="I787" s="85"/>
    </row>
    <row r="788" spans="1:9" s="40" customFormat="1" ht="21" hidden="1" customHeight="1">
      <c r="A788" s="86" t="s">
        <v>199</v>
      </c>
      <c r="B788" s="88" t="s">
        <v>200</v>
      </c>
      <c r="C788" s="88" t="s">
        <v>64</v>
      </c>
      <c r="D788" s="358" t="s">
        <v>207</v>
      </c>
      <c r="E788" s="358"/>
      <c r="F788" s="332" t="str">
        <f>IF(D789&gt;100%,"Lợi thế hơn tài sản thẩm định giá",IF(D789=100%,"Tương đương tài sản thẩm định giá",IF(D789&lt;100%,"Kém lợi thế hơn tài sản thẩm định giá")))</f>
        <v>Tương đương tài sản thẩm định giá</v>
      </c>
      <c r="G788" s="332"/>
      <c r="I788" s="85"/>
    </row>
    <row r="789" spans="1:9" s="40" customFormat="1" ht="21" hidden="1" customHeight="1">
      <c r="A789" s="86"/>
      <c r="B789" s="84" t="s">
        <v>201</v>
      </c>
      <c r="C789" s="88" t="s">
        <v>64</v>
      </c>
      <c r="D789" s="90">
        <f>E848</f>
        <v>1</v>
      </c>
      <c r="E789" s="84"/>
      <c r="F789" s="84"/>
      <c r="G789" s="89"/>
      <c r="I789" s="85"/>
    </row>
    <row r="790" spans="1:9" s="40" customFormat="1" ht="21" hidden="1" customHeight="1">
      <c r="A790" s="86" t="s">
        <v>199</v>
      </c>
      <c r="B790" s="88" t="s">
        <v>202</v>
      </c>
      <c r="C790" s="88" t="s">
        <v>64</v>
      </c>
      <c r="D790" s="91" t="s">
        <v>207</v>
      </c>
      <c r="E790" s="92"/>
      <c r="F790" s="332" t="str">
        <f>IF(D791&gt;100%,"Lợi thế hơn tài sản thẩm định giá",IF(D791=100%,"Tương đương tài sản thẩm định giá",IF(D791&lt;100%,"Kém lợi thế hơn tài sản thẩm định giá")))</f>
        <v>Tương đương tài sản thẩm định giá</v>
      </c>
      <c r="G790" s="332"/>
      <c r="I790" s="85"/>
    </row>
    <row r="791" spans="1:9" s="40" customFormat="1" ht="21" hidden="1" customHeight="1">
      <c r="A791" s="86"/>
      <c r="B791" s="84" t="s">
        <v>203</v>
      </c>
      <c r="C791" s="88" t="s">
        <v>64</v>
      </c>
      <c r="D791" s="90">
        <f>F848</f>
        <v>1</v>
      </c>
      <c r="E791" s="84"/>
      <c r="F791" s="84"/>
      <c r="G791" s="89"/>
      <c r="I791" s="85"/>
    </row>
    <row r="792" spans="1:9" s="40" customFormat="1" ht="21" hidden="1" customHeight="1">
      <c r="A792" s="86" t="s">
        <v>199</v>
      </c>
      <c r="B792" s="88" t="s">
        <v>204</v>
      </c>
      <c r="C792" s="88" t="s">
        <v>64</v>
      </c>
      <c r="D792" s="91" t="s">
        <v>207</v>
      </c>
      <c r="E792" s="92"/>
      <c r="F792" s="332" t="str">
        <f>IF(D793&gt;100%,"Lợi thế hơn tài sản thẩm định giá",IF(D793=100%,"Tương đương tài sản thẩm định giá",IF(D793&lt;100%,"Kém lợi thế hơn tài sản thẩm định giá")))</f>
        <v>Tương đương tài sản thẩm định giá</v>
      </c>
      <c r="G792" s="332"/>
      <c r="I792" s="85"/>
    </row>
    <row r="793" spans="1:9" s="40" customFormat="1" ht="21" hidden="1" customHeight="1">
      <c r="A793" s="86"/>
      <c r="B793" s="84" t="s">
        <v>205</v>
      </c>
      <c r="C793" s="88" t="s">
        <v>64</v>
      </c>
      <c r="D793" s="90">
        <f>G848</f>
        <v>1</v>
      </c>
      <c r="E793" s="84"/>
      <c r="F793" s="84"/>
      <c r="G793" s="84"/>
      <c r="I793" s="85"/>
    </row>
    <row r="794" spans="1:9" s="89" customFormat="1" ht="21" hidden="1" customHeight="1">
      <c r="A794" s="86" t="s">
        <v>55</v>
      </c>
      <c r="B794" s="337" t="s">
        <v>208</v>
      </c>
      <c r="C794" s="337"/>
      <c r="D794" s="337"/>
      <c r="E794" s="337"/>
      <c r="F794" s="337"/>
      <c r="G794" s="337"/>
      <c r="I794" s="93"/>
    </row>
    <row r="795" spans="1:9" s="89" customFormat="1" ht="23.45" hidden="1" customHeight="1">
      <c r="A795" s="87"/>
      <c r="B795" s="88" t="s">
        <v>198</v>
      </c>
      <c r="C795" s="88"/>
      <c r="D795" s="355" t="str">
        <f>D852&amp;". Do lấy TSĐG làm chuẩn nên tổ thẩm định đánh giá TSĐG đạt tỷ lệ 100%"</f>
        <v>. Do lấy TSĐG làm chuẩn nên tổ thẩm định đánh giá TSĐG đạt tỷ lệ 100%</v>
      </c>
      <c r="E795" s="356"/>
      <c r="F795" s="356"/>
      <c r="G795" s="356"/>
      <c r="I795" s="93"/>
    </row>
    <row r="796" spans="1:9" s="89" customFormat="1" ht="21" hidden="1" customHeight="1">
      <c r="A796" s="86" t="s">
        <v>199</v>
      </c>
      <c r="B796" s="88" t="s">
        <v>200</v>
      </c>
      <c r="C796" s="88" t="s">
        <v>64</v>
      </c>
      <c r="D796" s="358">
        <f>E852</f>
        <v>0</v>
      </c>
      <c r="E796" s="358"/>
      <c r="F796" s="332" t="str">
        <f>IF(D797&gt;100%,"Lợi thế hơn tài sản thẩm định giá",IF(D797=100%,"Tương đương tài sản thẩm định giá",IF(D797&lt;100%,"Kém lợi thế hơn tài sản thẩm định giá")))</f>
        <v>Tương đương tài sản thẩm định giá</v>
      </c>
      <c r="G796" s="332"/>
      <c r="I796" s="93"/>
    </row>
    <row r="797" spans="1:9" s="89" customFormat="1" ht="21" hidden="1" customHeight="1">
      <c r="A797" s="86"/>
      <c r="B797" s="84" t="s">
        <v>201</v>
      </c>
      <c r="C797" s="88" t="s">
        <v>64</v>
      </c>
      <c r="D797" s="90">
        <v>1</v>
      </c>
      <c r="E797" s="84"/>
      <c r="F797" s="84"/>
      <c r="I797" s="93"/>
    </row>
    <row r="798" spans="1:9" s="89" customFormat="1" ht="21" hidden="1" customHeight="1">
      <c r="A798" s="86" t="s">
        <v>199</v>
      </c>
      <c r="B798" s="88" t="s">
        <v>202</v>
      </c>
      <c r="C798" s="88" t="s">
        <v>64</v>
      </c>
      <c r="D798" s="91">
        <f>F852</f>
        <v>0</v>
      </c>
      <c r="E798" s="92"/>
      <c r="F798" s="332" t="str">
        <f>IF(D799&gt;100%,"Lợi thế hơn tài sản thẩm định giá",IF(D799=100%,"Tương đương tài sản thẩm định giá",IF(D799&lt;100%,"Kém lợi thế hơn tài sản thẩm định giá")))</f>
        <v>Tương đương tài sản thẩm định giá</v>
      </c>
      <c r="G798" s="332"/>
      <c r="I798" s="93"/>
    </row>
    <row r="799" spans="1:9" s="89" customFormat="1" ht="21" hidden="1" customHeight="1">
      <c r="A799" s="86"/>
      <c r="B799" s="84" t="s">
        <v>203</v>
      </c>
      <c r="C799" s="88" t="s">
        <v>64</v>
      </c>
      <c r="D799" s="90">
        <v>1</v>
      </c>
      <c r="E799" s="84"/>
      <c r="F799" s="84"/>
      <c r="I799" s="93"/>
    </row>
    <row r="800" spans="1:9" s="89" customFormat="1" ht="21" hidden="1" customHeight="1">
      <c r="A800" s="86" t="s">
        <v>199</v>
      </c>
      <c r="B800" s="88" t="s">
        <v>204</v>
      </c>
      <c r="C800" s="88" t="s">
        <v>64</v>
      </c>
      <c r="D800" s="91">
        <f>G852</f>
        <v>0</v>
      </c>
      <c r="E800" s="92"/>
      <c r="F800" s="332" t="str">
        <f>IF(D801&gt;100%,"Lợi thế hơn tài sản thẩm định giá",IF(D801=100%,"Tương đương tài sản thẩm định giá",IF(D801&lt;100%,"Kém lợi thế hơn tài sản thẩm định giá")))</f>
        <v>Lợi thế hơn tài sản thẩm định giá</v>
      </c>
      <c r="G800" s="332"/>
      <c r="I800" s="93"/>
    </row>
    <row r="801" spans="1:9" s="89" customFormat="1" ht="21" hidden="1" customHeight="1">
      <c r="A801" s="86"/>
      <c r="B801" s="84" t="s">
        <v>205</v>
      </c>
      <c r="C801" s="88" t="s">
        <v>64</v>
      </c>
      <c r="D801" s="90">
        <v>1.05</v>
      </c>
      <c r="E801" s="84"/>
      <c r="F801" s="84"/>
      <c r="G801" s="84"/>
      <c r="I801" s="93"/>
    </row>
    <row r="802" spans="1:9" s="89" customFormat="1" ht="21" hidden="1" customHeight="1">
      <c r="A802" s="94" t="s">
        <v>55</v>
      </c>
      <c r="B802" s="357" t="s">
        <v>209</v>
      </c>
      <c r="C802" s="337"/>
      <c r="D802" s="337"/>
      <c r="E802" s="337"/>
      <c r="F802" s="337"/>
      <c r="G802" s="337"/>
      <c r="I802" s="93"/>
    </row>
    <row r="803" spans="1:9" s="89" customFormat="1" ht="21" hidden="1" customHeight="1">
      <c r="A803" s="87"/>
      <c r="B803" s="88" t="s">
        <v>198</v>
      </c>
      <c r="C803" s="88"/>
      <c r="D803" s="355" t="str">
        <f>D857&amp;". Do lấy TSĐG làm chuẩn nên tổ thẩm định đánh giá TSĐG đạt tỷ lệ 100%"</f>
        <v>30F - 914.44. Do lấy TSĐG làm chuẩn nên tổ thẩm định đánh giá TSĐG đạt tỷ lệ 100%</v>
      </c>
      <c r="E803" s="356"/>
      <c r="F803" s="356"/>
      <c r="G803" s="356"/>
      <c r="I803" s="93"/>
    </row>
    <row r="804" spans="1:9" s="89" customFormat="1" ht="21" hidden="1" customHeight="1">
      <c r="A804" s="86" t="s">
        <v>199</v>
      </c>
      <c r="B804" s="88" t="s">
        <v>200</v>
      </c>
      <c r="C804" s="88" t="s">
        <v>64</v>
      </c>
      <c r="D804" s="354" t="str">
        <f>E857</f>
        <v>Hà Nội</v>
      </c>
      <c r="E804" s="331"/>
      <c r="F804" s="332" t="str">
        <f>IF(D805&gt;100%,"Lợi thế hơn tài sản thẩm định giá",IF(D805=100%,"Tương đương tài sản thẩm định giá",IF(D805&lt;100%,"Kém lợi thế hơn tài sản thẩm định giá")))</f>
        <v>Tương đương tài sản thẩm định giá</v>
      </c>
      <c r="G804" s="332"/>
      <c r="I804" s="93"/>
    </row>
    <row r="805" spans="1:9" s="89" customFormat="1" ht="21" hidden="1" customHeight="1">
      <c r="A805" s="86"/>
      <c r="B805" s="84" t="s">
        <v>201</v>
      </c>
      <c r="C805" s="88" t="s">
        <v>64</v>
      </c>
      <c r="D805" s="90">
        <v>1</v>
      </c>
      <c r="F805" s="84"/>
      <c r="G805" s="84"/>
      <c r="I805" s="93"/>
    </row>
    <row r="806" spans="1:9" s="89" customFormat="1" ht="21" hidden="1" customHeight="1">
      <c r="A806" s="86" t="s">
        <v>199</v>
      </c>
      <c r="B806" s="88" t="s">
        <v>202</v>
      </c>
      <c r="C806" s="88" t="s">
        <v>64</v>
      </c>
      <c r="D806" s="354" t="str">
        <f>F857</f>
        <v>Hà Nội</v>
      </c>
      <c r="E806" s="331"/>
      <c r="F806" s="332" t="str">
        <f>IF(D807&gt;100%,"Lợi thế hơn tài sản thẩm định giá",IF(D807=100%,"Tương đương tài sản thẩm định giá",IF(D807&lt;100%,"Kém lợi thế hơn tài sản thẩm định giá")))</f>
        <v>Tương đương tài sản thẩm định giá</v>
      </c>
      <c r="G806" s="332"/>
      <c r="I806" s="93"/>
    </row>
    <row r="807" spans="1:9" s="89" customFormat="1" ht="21" hidden="1" customHeight="1">
      <c r="A807" s="86"/>
      <c r="B807" s="84" t="s">
        <v>203</v>
      </c>
      <c r="C807" s="88" t="s">
        <v>64</v>
      </c>
      <c r="D807" s="90">
        <v>1</v>
      </c>
      <c r="F807" s="84"/>
      <c r="G807" s="84"/>
      <c r="I807" s="93"/>
    </row>
    <row r="808" spans="1:9" s="89" customFormat="1" ht="21" hidden="1" customHeight="1">
      <c r="A808" s="86" t="s">
        <v>199</v>
      </c>
      <c r="B808" s="88" t="s">
        <v>204</v>
      </c>
      <c r="C808" s="88" t="s">
        <v>64</v>
      </c>
      <c r="D808" s="354" t="str">
        <f>G857</f>
        <v>Biển tỉnh</v>
      </c>
      <c r="E808" s="331"/>
      <c r="F808" s="332" t="str">
        <f>IF(D809&gt;100%,"Lợi thế hơn tài sản thẩm định giá",IF(D809=100%,"Tương đương tài sản thẩm định giá",IF(D809&lt;100%,"Kém lợi thế hơn tài sản thẩm định giá")))</f>
        <v>Tương đương tài sản thẩm định giá</v>
      </c>
      <c r="G808" s="332"/>
      <c r="I808" s="93"/>
    </row>
    <row r="809" spans="1:9" s="89" customFormat="1" ht="21" hidden="1" customHeight="1">
      <c r="A809" s="86"/>
      <c r="B809" s="84" t="s">
        <v>205</v>
      </c>
      <c r="C809" s="88" t="s">
        <v>64</v>
      </c>
      <c r="D809" s="90">
        <v>1</v>
      </c>
      <c r="E809" s="84"/>
      <c r="F809" s="84"/>
      <c r="G809" s="84"/>
      <c r="I809" s="93"/>
    </row>
    <row r="810" spans="1:9" s="89" customFormat="1" ht="21" hidden="1" customHeight="1">
      <c r="A810" s="94" t="s">
        <v>55</v>
      </c>
      <c r="B810" s="337" t="s">
        <v>210</v>
      </c>
      <c r="C810" s="337"/>
      <c r="D810" s="337"/>
      <c r="E810" s="337"/>
      <c r="F810" s="337"/>
      <c r="G810" s="337"/>
      <c r="I810" s="93"/>
    </row>
    <row r="811" spans="1:9" s="89" customFormat="1" ht="21" hidden="1" customHeight="1">
      <c r="A811" s="87"/>
      <c r="B811" s="88" t="s">
        <v>198</v>
      </c>
      <c r="C811" s="88"/>
      <c r="D811" s="355" t="str">
        <f>D862&amp;". Do lấy TSĐG làm chuẩn nên tổ thẩm định đánh giá TSĐG đạt tỷ lệ 100%"</f>
        <v>111956. Do lấy TSĐG làm chuẩn nên tổ thẩm định đánh giá TSĐG đạt tỷ lệ 100%</v>
      </c>
      <c r="E811" s="356"/>
      <c r="F811" s="356"/>
      <c r="G811" s="356"/>
      <c r="I811" s="93"/>
    </row>
    <row r="812" spans="1:9" s="89" customFormat="1" ht="21" hidden="1" customHeight="1">
      <c r="A812" s="86" t="s">
        <v>199</v>
      </c>
      <c r="B812" s="88" t="s">
        <v>200</v>
      </c>
      <c r="C812" s="88" t="s">
        <v>64</v>
      </c>
      <c r="D812" s="91">
        <f>E862</f>
        <v>29000</v>
      </c>
      <c r="E812" s="92"/>
      <c r="F812" s="332" t="str">
        <f>IF(D813&gt;100%,"Lợi thế hơn tài sản thẩm định giá",IF(D813=100%,"Tương đương tài sản thẩm định giá",IF(D813&lt;100%,"Kém lợi thế hơn tài sản thẩm định giá")))</f>
        <v>Lợi thế hơn tài sản thẩm định giá</v>
      </c>
      <c r="G812" s="332"/>
      <c r="I812" s="93"/>
    </row>
    <row r="813" spans="1:9" s="89" customFormat="1" ht="21" hidden="1" customHeight="1">
      <c r="A813" s="87"/>
      <c r="B813" s="84" t="s">
        <v>201</v>
      </c>
      <c r="C813" s="88" t="s">
        <v>64</v>
      </c>
      <c r="D813" s="90">
        <v>1.03</v>
      </c>
      <c r="E813" s="84"/>
      <c r="F813" s="84"/>
      <c r="G813" s="84"/>
      <c r="I813" s="93"/>
    </row>
    <row r="814" spans="1:9" s="89" customFormat="1" ht="21" hidden="1" customHeight="1">
      <c r="A814" s="86" t="s">
        <v>199</v>
      </c>
      <c r="B814" s="88" t="s">
        <v>202</v>
      </c>
      <c r="C814" s="88" t="s">
        <v>64</v>
      </c>
      <c r="D814" s="91">
        <f>F862</f>
        <v>61000</v>
      </c>
      <c r="E814" s="92"/>
      <c r="F814" s="332" t="str">
        <f>IF(D815&gt;100%,"Lợi thế hơn tài sản thẩm định giá",IF(D815=100%,"Tương đương tài sản thẩm định giá",IF(D815&lt;100%,"Kém lợi thế hơn tài sản thẩm định giá")))</f>
        <v>Lợi thế hơn tài sản thẩm định giá</v>
      </c>
      <c r="G814" s="332"/>
      <c r="I814" s="93"/>
    </row>
    <row r="815" spans="1:9" s="89" customFormat="1" ht="21" hidden="1" customHeight="1">
      <c r="A815" s="87"/>
      <c r="B815" s="84" t="s">
        <v>203</v>
      </c>
      <c r="C815" s="88" t="s">
        <v>64</v>
      </c>
      <c r="D815" s="90">
        <v>1.03</v>
      </c>
      <c r="E815" s="84"/>
      <c r="F815" s="84"/>
      <c r="G815" s="84"/>
      <c r="I815" s="93"/>
    </row>
    <row r="816" spans="1:9" s="89" customFormat="1" ht="21" hidden="1" customHeight="1">
      <c r="A816" s="86" t="s">
        <v>199</v>
      </c>
      <c r="B816" s="88" t="s">
        <v>204</v>
      </c>
      <c r="C816" s="88" t="s">
        <v>64</v>
      </c>
      <c r="D816" s="91">
        <f>G862</f>
        <v>52000</v>
      </c>
      <c r="E816" s="92"/>
      <c r="F816" s="332" t="str">
        <f>IF(D817&gt;100%,"Lợi thế hơn tài sản thẩm định giá",IF(D817=100%,"Tương đương tài sản thẩm định giá",IF(D817&lt;100%,"Kém lợi thế hơn tài sản thẩm định giá")))</f>
        <v>Lợi thế hơn tài sản thẩm định giá</v>
      </c>
      <c r="G816" s="332"/>
      <c r="I816" s="93"/>
    </row>
    <row r="817" spans="1:9" s="89" customFormat="1" ht="21" hidden="1" customHeight="1">
      <c r="A817" s="87"/>
      <c r="B817" s="84" t="s">
        <v>205</v>
      </c>
      <c r="C817" s="88" t="s">
        <v>64</v>
      </c>
      <c r="D817" s="90">
        <v>1.05</v>
      </c>
      <c r="E817" s="84"/>
      <c r="F817" s="84"/>
      <c r="G817" s="84"/>
      <c r="I817" s="93"/>
    </row>
    <row r="818" spans="1:9" s="89" customFormat="1" ht="21" hidden="1" customHeight="1">
      <c r="A818" s="94" t="s">
        <v>55</v>
      </c>
      <c r="B818" s="357" t="s">
        <v>211</v>
      </c>
      <c r="C818" s="337"/>
      <c r="D818" s="337"/>
      <c r="E818" s="337"/>
      <c r="F818" s="337"/>
      <c r="G818" s="337"/>
      <c r="I818" s="93"/>
    </row>
    <row r="819" spans="1:9" s="89" customFormat="1" ht="21" hidden="1" customHeight="1">
      <c r="A819" s="87"/>
      <c r="B819" s="88" t="s">
        <v>198</v>
      </c>
      <c r="C819" s="88"/>
      <c r="D819" s="355" t="e">
        <f>#REF!&amp;". Do lấy TSĐG làm chuẩn nên tổ thẩm định đánh giá TSĐG đạt tỷ lệ 100%"</f>
        <v>#REF!</v>
      </c>
      <c r="E819" s="356"/>
      <c r="F819" s="356"/>
      <c r="G819" s="356"/>
      <c r="I819" s="93"/>
    </row>
    <row r="820" spans="1:9" s="89" customFormat="1" ht="21" hidden="1" customHeight="1">
      <c r="A820" s="86" t="s">
        <v>199</v>
      </c>
      <c r="B820" s="88" t="s">
        <v>200</v>
      </c>
      <c r="C820" s="88" t="s">
        <v>64</v>
      </c>
      <c r="D820" s="95" t="e">
        <f>#REF!</f>
        <v>#REF!</v>
      </c>
      <c r="E820" s="92"/>
      <c r="F820" s="332" t="str">
        <f>IF(D821&gt;100%,"Lợi thế hơn tài sản thẩm định giá",IF(D821=100%,"Tương đương tài sản thẩm định giá",IF(D821&lt;100%,"Kém lợi thế hơn tài sản thẩm định giá")))</f>
        <v>Tương đương tài sản thẩm định giá</v>
      </c>
      <c r="G820" s="332"/>
      <c r="I820" s="93"/>
    </row>
    <row r="821" spans="1:9" s="89" customFormat="1" ht="21" hidden="1" customHeight="1">
      <c r="A821" s="86"/>
      <c r="B821" s="84" t="s">
        <v>201</v>
      </c>
      <c r="C821" s="88" t="s">
        <v>64</v>
      </c>
      <c r="D821" s="90">
        <v>1</v>
      </c>
      <c r="E821" s="84"/>
      <c r="F821" s="84"/>
      <c r="G821" s="84"/>
      <c r="I821" s="93"/>
    </row>
    <row r="822" spans="1:9" s="89" customFormat="1" ht="21" hidden="1" customHeight="1">
      <c r="A822" s="86" t="s">
        <v>199</v>
      </c>
      <c r="B822" s="88" t="s">
        <v>202</v>
      </c>
      <c r="C822" s="88" t="s">
        <v>64</v>
      </c>
      <c r="D822" s="95" t="e">
        <f>#REF!</f>
        <v>#REF!</v>
      </c>
      <c r="E822" s="92"/>
      <c r="F822" s="332" t="str">
        <f>IF(D823&gt;100%,"Lợi thế hơn tài sản thẩm định giá",IF(D823=100%,"Tương đương tài sản thẩm định giá",IF(D823&lt;100%,"Kém lợi thế hơn tài sản thẩm định giá")))</f>
        <v>Tương đương tài sản thẩm định giá</v>
      </c>
      <c r="G822" s="332"/>
      <c r="I822" s="93"/>
    </row>
    <row r="823" spans="1:9" s="89" customFormat="1" ht="21" hidden="1" customHeight="1">
      <c r="A823" s="86"/>
      <c r="B823" s="84" t="s">
        <v>203</v>
      </c>
      <c r="C823" s="88" t="s">
        <v>64</v>
      </c>
      <c r="D823" s="90">
        <v>1</v>
      </c>
      <c r="E823" s="84"/>
      <c r="F823" s="84"/>
      <c r="G823" s="84"/>
      <c r="I823" s="93"/>
    </row>
    <row r="824" spans="1:9" s="89" customFormat="1" ht="21" hidden="1" customHeight="1">
      <c r="A824" s="86" t="s">
        <v>199</v>
      </c>
      <c r="B824" s="88" t="s">
        <v>204</v>
      </c>
      <c r="C824" s="88" t="s">
        <v>64</v>
      </c>
      <c r="D824" s="95" t="e">
        <f>#REF!</f>
        <v>#REF!</v>
      </c>
      <c r="E824" s="92"/>
      <c r="F824" s="332" t="str">
        <f>IF(D825&gt;100%,"Lợi thế hơn tài sản thẩm định giá",IF(D825=100%,"Tương đương tài sản thẩm định giá",IF(D825&lt;100%,"Kém lợi thế hơn tài sản thẩm định giá")))</f>
        <v>Tương đương tài sản thẩm định giá</v>
      </c>
      <c r="G824" s="332"/>
      <c r="I824" s="93"/>
    </row>
    <row r="825" spans="1:9" s="89" customFormat="1" ht="21" hidden="1" customHeight="1">
      <c r="A825" s="86"/>
      <c r="B825" s="84" t="s">
        <v>205</v>
      </c>
      <c r="C825" s="88" t="s">
        <v>64</v>
      </c>
      <c r="D825" s="90">
        <v>1</v>
      </c>
      <c r="E825" s="84"/>
      <c r="F825" s="84"/>
      <c r="G825" s="84"/>
      <c r="I825" s="93"/>
    </row>
    <row r="826" spans="1:9" s="89" customFormat="1" ht="21" hidden="1" customHeight="1">
      <c r="A826" s="94" t="s">
        <v>55</v>
      </c>
      <c r="B826" s="337" t="s">
        <v>212</v>
      </c>
      <c r="C826" s="337"/>
      <c r="D826" s="337"/>
      <c r="E826" s="337"/>
      <c r="F826" s="337"/>
      <c r="G826" s="337"/>
      <c r="I826" s="93"/>
    </row>
    <row r="827" spans="1:9" s="89" customFormat="1" ht="21" hidden="1" customHeight="1">
      <c r="A827" s="87"/>
      <c r="B827" s="88" t="s">
        <v>198</v>
      </c>
      <c r="C827" s="88"/>
      <c r="D827" s="355" t="str">
        <f>D867&amp;" Do lấy TSĐG làm chuẩn nên tổ thẩm định đánh giá TSĐG đạt tỷ lệ 100%"</f>
        <v>0,5 Do lấy TSĐG làm chuẩn nên tổ thẩm định đánh giá TSĐG đạt tỷ lệ 100%</v>
      </c>
      <c r="E827" s="356"/>
      <c r="F827" s="356"/>
      <c r="G827" s="356"/>
      <c r="I827" s="93"/>
    </row>
    <row r="828" spans="1:9" s="89" customFormat="1" ht="21" hidden="1" customHeight="1">
      <c r="A828" s="86" t="s">
        <v>199</v>
      </c>
      <c r="B828" s="88" t="s">
        <v>200</v>
      </c>
      <c r="C828" s="88" t="s">
        <v>64</v>
      </c>
      <c r="D828" s="331">
        <f>E867</f>
        <v>0.56999999999999995</v>
      </c>
      <c r="E828" s="331"/>
      <c r="F828" s="332" t="str">
        <f>IF(D829&gt;100%,"Lợi thế hơn tài sản thẩm định giá",IF(D829=100%,"Tương đương tài sản thẩm định giá",IF(D829&lt;100%,"Kém lợi thế hơn tài sản thẩm định giá")))</f>
        <v>Tương đương tài sản thẩm định giá</v>
      </c>
      <c r="G828" s="332"/>
      <c r="I828" s="93"/>
    </row>
    <row r="829" spans="1:9" s="89" customFormat="1" ht="21" hidden="1" customHeight="1">
      <c r="A829" s="86"/>
      <c r="B829" s="84" t="s">
        <v>201</v>
      </c>
      <c r="C829" s="88" t="s">
        <v>64</v>
      </c>
      <c r="D829" s="90">
        <v>1</v>
      </c>
      <c r="E829" s="84"/>
      <c r="F829" s="84"/>
      <c r="G829" s="84"/>
      <c r="I829" s="93"/>
    </row>
    <row r="830" spans="1:9" s="89" customFormat="1" ht="21" hidden="1" customHeight="1">
      <c r="A830" s="86" t="s">
        <v>199</v>
      </c>
      <c r="B830" s="88" t="s">
        <v>202</v>
      </c>
      <c r="C830" s="88" t="s">
        <v>64</v>
      </c>
      <c r="D830" s="331">
        <f>F867</f>
        <v>0.6</v>
      </c>
      <c r="E830" s="331"/>
      <c r="F830" s="332" t="str">
        <f>IF(D831&gt;100%,"Lợi thế hơn tài sản thẩm định giá",IF(D831=100%,"Tương đương tài sản thẩm định giá",IF(D831&lt;100%,"Kém lợi thế hơn tài sản thẩm định giá")))</f>
        <v>Lợi thế hơn tài sản thẩm định giá</v>
      </c>
      <c r="G830" s="332"/>
      <c r="I830" s="93"/>
    </row>
    <row r="831" spans="1:9" s="89" customFormat="1" ht="21" hidden="1" customHeight="1">
      <c r="A831" s="86"/>
      <c r="B831" s="84" t="s">
        <v>203</v>
      </c>
      <c r="C831" s="88" t="s">
        <v>64</v>
      </c>
      <c r="D831" s="90">
        <v>1.05</v>
      </c>
      <c r="E831" s="84"/>
      <c r="F831" s="84"/>
      <c r="G831" s="84"/>
      <c r="I831" s="93"/>
    </row>
    <row r="832" spans="1:9" s="89" customFormat="1" ht="21" hidden="1" customHeight="1">
      <c r="A832" s="86" t="s">
        <v>199</v>
      </c>
      <c r="B832" s="88" t="s">
        <v>204</v>
      </c>
      <c r="C832" s="88" t="s">
        <v>64</v>
      </c>
      <c r="D832" s="331">
        <f>G867</f>
        <v>0.65</v>
      </c>
      <c r="E832" s="331"/>
      <c r="F832" s="332" t="str">
        <f>IF(D833&gt;100%,"Lợi thế hơn tài sản thẩm định giá",IF(D833=100%,"Tương đương tài sản thẩm định giá",IF(D833&lt;100%,"Kém lợi thế hơn tài sản thẩm định giá")))</f>
        <v>Lợi thế hơn tài sản thẩm định giá</v>
      </c>
      <c r="G832" s="332"/>
      <c r="I832" s="93"/>
    </row>
    <row r="833" spans="1:9" s="89" customFormat="1" ht="21" hidden="1" customHeight="1">
      <c r="A833" s="86"/>
      <c r="B833" s="84" t="s">
        <v>205</v>
      </c>
      <c r="C833" s="88" t="s">
        <v>64</v>
      </c>
      <c r="D833" s="90">
        <v>1.05</v>
      </c>
      <c r="E833" s="84"/>
      <c r="F833" s="84"/>
      <c r="G833" s="84"/>
      <c r="I833" s="93"/>
    </row>
    <row r="834" spans="1:9" ht="22.5" hidden="1" customHeight="1">
      <c r="A834" s="303" t="s">
        <v>274</v>
      </c>
      <c r="B834" s="303"/>
      <c r="C834" s="303"/>
      <c r="D834" s="303"/>
      <c r="E834" s="303"/>
      <c r="F834" s="303"/>
      <c r="G834" s="303"/>
    </row>
    <row r="835" spans="1:9" hidden="1">
      <c r="B835" s="22"/>
      <c r="C835" s="22"/>
      <c r="E835" s="18" t="s">
        <v>213</v>
      </c>
    </row>
    <row r="836" spans="1:9" ht="17.45" hidden="1" customHeight="1">
      <c r="A836" s="51" t="s">
        <v>1</v>
      </c>
      <c r="B836" s="51" t="s">
        <v>214</v>
      </c>
      <c r="C836" s="65"/>
      <c r="D836" s="51" t="s">
        <v>215</v>
      </c>
      <c r="E836" s="51" t="s">
        <v>174</v>
      </c>
      <c r="F836" s="51" t="s">
        <v>175</v>
      </c>
      <c r="G836" s="51" t="s">
        <v>176</v>
      </c>
    </row>
    <row r="837" spans="1:9" hidden="1">
      <c r="A837" s="51">
        <v>1</v>
      </c>
      <c r="B837" s="96" t="s">
        <v>63</v>
      </c>
      <c r="C837" s="65"/>
      <c r="D837" s="97" t="str">
        <f>D756</f>
        <v>Ô tô con</v>
      </c>
      <c r="E837" s="97" t="str">
        <f>E756</f>
        <v>Ô tô con</v>
      </c>
      <c r="F837" s="97" t="str">
        <f>F756</f>
        <v>Ô tô con</v>
      </c>
      <c r="G837" s="97" t="str">
        <f>G756</f>
        <v>Ô tô con</v>
      </c>
    </row>
    <row r="838" spans="1:9" ht="18" hidden="1" customHeight="1">
      <c r="A838" s="98">
        <v>2</v>
      </c>
      <c r="B838" s="96" t="s">
        <v>181</v>
      </c>
      <c r="C838" s="206" t="s">
        <v>64</v>
      </c>
      <c r="D838" s="80" t="str">
        <f>D761</f>
        <v>Tháng 10 năm 2023</v>
      </c>
      <c r="E838" s="100" t="str">
        <f>E761</f>
        <v>Tháng 10 năm 2023</v>
      </c>
      <c r="F838" s="100" t="str">
        <f>F761</f>
        <v>Tháng 10 năm 2023</v>
      </c>
      <c r="G838" s="100" t="str">
        <f>G761</f>
        <v>Tháng 10 năm 2023</v>
      </c>
    </row>
    <row r="839" spans="1:9" ht="19.7" hidden="1" customHeight="1">
      <c r="A839" s="98">
        <v>3</v>
      </c>
      <c r="B839" s="96" t="s">
        <v>186</v>
      </c>
      <c r="C839" s="206" t="s">
        <v>64</v>
      </c>
      <c r="D839" s="101"/>
      <c r="E839" s="75" t="str">
        <f>E765</f>
        <v>Đã giao bán</v>
      </c>
      <c r="F839" s="75" t="str">
        <f>F765</f>
        <v>Đã giao bán</v>
      </c>
      <c r="G839" s="75" t="str">
        <f>G765</f>
        <v>Đã giao bán</v>
      </c>
    </row>
    <row r="840" spans="1:9" ht="33.75" hidden="1" customHeight="1">
      <c r="A840" s="98">
        <v>4</v>
      </c>
      <c r="B840" s="96" t="s">
        <v>282</v>
      </c>
      <c r="C840" s="206" t="s">
        <v>64</v>
      </c>
      <c r="D840" s="101"/>
      <c r="E840" s="75">
        <f>E770</f>
        <v>749800000</v>
      </c>
      <c r="F840" s="75">
        <f>F770</f>
        <v>745200000</v>
      </c>
      <c r="G840" s="75">
        <f>G770</f>
        <v>736000000</v>
      </c>
    </row>
    <row r="841" spans="1:9" s="22" customFormat="1" ht="31.5" hidden="1">
      <c r="A841" s="98">
        <v>5</v>
      </c>
      <c r="B841" s="96" t="s">
        <v>216</v>
      </c>
      <c r="C841" s="206" t="s">
        <v>64</v>
      </c>
      <c r="D841" s="102"/>
      <c r="E841" s="103"/>
      <c r="F841" s="103"/>
      <c r="G841" s="103"/>
      <c r="I841" s="23"/>
    </row>
    <row r="842" spans="1:9" s="22" customFormat="1" ht="31.5" hidden="1">
      <c r="A842" s="333" t="s">
        <v>217</v>
      </c>
      <c r="B842" s="104" t="s">
        <v>218</v>
      </c>
      <c r="C842" s="65" t="s">
        <v>64</v>
      </c>
      <c r="D842" s="105" t="str">
        <f>D762</f>
        <v>Giấy đăng ký xe, đăng kiểm xe</v>
      </c>
      <c r="E842" s="105" t="str">
        <f>E762</f>
        <v>Giấy đăng ký xe, đăng kiểm xe</v>
      </c>
      <c r="F842" s="105" t="str">
        <f>F762</f>
        <v>Giấy đăng ký xe, đăng kiểm xe</v>
      </c>
      <c r="G842" s="105" t="str">
        <f>G762</f>
        <v>Giấy đăng ký xe, đăng kiểm xe</v>
      </c>
      <c r="I842" s="23"/>
    </row>
    <row r="843" spans="1:9" s="22" customFormat="1" ht="17.45" hidden="1" customHeight="1">
      <c r="A843" s="333"/>
      <c r="B843" s="106" t="s">
        <v>219</v>
      </c>
      <c r="C843" s="206" t="s">
        <v>64</v>
      </c>
      <c r="D843" s="78">
        <v>1</v>
      </c>
      <c r="E843" s="78">
        <v>1</v>
      </c>
      <c r="F843" s="78">
        <v>1</v>
      </c>
      <c r="G843" s="78">
        <v>1</v>
      </c>
      <c r="I843" s="23"/>
    </row>
    <row r="844" spans="1:9" s="22" customFormat="1" ht="20.45" hidden="1" customHeight="1">
      <c r="A844" s="333"/>
      <c r="B844" s="106" t="s">
        <v>220</v>
      </c>
      <c r="C844" s="206" t="s">
        <v>64</v>
      </c>
      <c r="D844" s="78"/>
      <c r="E844" s="107">
        <f>(D843-E843)/E843</f>
        <v>0</v>
      </c>
      <c r="F844" s="107">
        <f>(D843-F843)/F843</f>
        <v>0</v>
      </c>
      <c r="G844" s="107">
        <f>(D843-G843)/G843</f>
        <v>0</v>
      </c>
      <c r="I844" s="23"/>
    </row>
    <row r="845" spans="1:9" s="22" customFormat="1" ht="18" hidden="1" customHeight="1">
      <c r="A845" s="333"/>
      <c r="B845" s="106" t="s">
        <v>284</v>
      </c>
      <c r="C845" s="206" t="s">
        <v>64</v>
      </c>
      <c r="D845" s="101"/>
      <c r="E845" s="75">
        <f>E840*E844</f>
        <v>0</v>
      </c>
      <c r="F845" s="75">
        <f>F840*F844</f>
        <v>0</v>
      </c>
      <c r="G845" s="75">
        <f>G840*G844</f>
        <v>0</v>
      </c>
      <c r="I845" s="23"/>
    </row>
    <row r="846" spans="1:9" s="22" customFormat="1" ht="20.45" hidden="1" customHeight="1">
      <c r="A846" s="333"/>
      <c r="B846" s="106" t="s">
        <v>222</v>
      </c>
      <c r="C846" s="206"/>
      <c r="D846" s="101"/>
      <c r="E846" s="75">
        <f>E840+E845</f>
        <v>749800000</v>
      </c>
      <c r="F846" s="75">
        <f>F840+F845</f>
        <v>745200000</v>
      </c>
      <c r="G846" s="75">
        <f>G840+G845</f>
        <v>736000000</v>
      </c>
      <c r="I846" s="23"/>
    </row>
    <row r="847" spans="1:9" s="22" customFormat="1" hidden="1">
      <c r="A847" s="333" t="s">
        <v>223</v>
      </c>
      <c r="B847" s="104" t="s">
        <v>224</v>
      </c>
      <c r="C847" s="65" t="s">
        <v>64</v>
      </c>
      <c r="D847" s="108">
        <f>D758</f>
        <v>2019</v>
      </c>
      <c r="E847" s="108">
        <f>E758</f>
        <v>2019</v>
      </c>
      <c r="F847" s="108">
        <f>F758</f>
        <v>2019</v>
      </c>
      <c r="G847" s="108">
        <f>G758</f>
        <v>2019</v>
      </c>
      <c r="I847" s="23"/>
    </row>
    <row r="848" spans="1:9" s="22" customFormat="1" ht="20.45" hidden="1" customHeight="1">
      <c r="A848" s="333"/>
      <c r="B848" s="106" t="s">
        <v>219</v>
      </c>
      <c r="C848" s="206" t="s">
        <v>64</v>
      </c>
      <c r="D848" s="78">
        <v>1</v>
      </c>
      <c r="E848" s="78">
        <v>1</v>
      </c>
      <c r="F848" s="78">
        <v>1</v>
      </c>
      <c r="G848" s="78">
        <v>1</v>
      </c>
      <c r="I848" s="23"/>
    </row>
    <row r="849" spans="1:9" s="22" customFormat="1" ht="20.45" hidden="1" customHeight="1">
      <c r="A849" s="333"/>
      <c r="B849" s="106" t="s">
        <v>220</v>
      </c>
      <c r="C849" s="206" t="s">
        <v>64</v>
      </c>
      <c r="D849" s="78"/>
      <c r="E849" s="107">
        <f>(D848-E848)/E848</f>
        <v>0</v>
      </c>
      <c r="F849" s="107">
        <f>(D848-F848)/F848</f>
        <v>0</v>
      </c>
      <c r="G849" s="107">
        <f>(D848-G848)/G848</f>
        <v>0</v>
      </c>
      <c r="I849" s="23"/>
    </row>
    <row r="850" spans="1:9" s="22" customFormat="1" ht="18" hidden="1" customHeight="1">
      <c r="A850" s="333"/>
      <c r="B850" s="106" t="s">
        <v>284</v>
      </c>
      <c r="C850" s="206" t="s">
        <v>64</v>
      </c>
      <c r="D850" s="101"/>
      <c r="E850" s="75">
        <f>E840*E849</f>
        <v>0</v>
      </c>
      <c r="F850" s="75">
        <f>F840*F849</f>
        <v>0</v>
      </c>
      <c r="G850" s="75">
        <f>G840*G849</f>
        <v>0</v>
      </c>
      <c r="I850" s="23"/>
    </row>
    <row r="851" spans="1:9" s="22" customFormat="1" ht="16.350000000000001" hidden="1" customHeight="1">
      <c r="A851" s="333"/>
      <c r="B851" s="106" t="s">
        <v>222</v>
      </c>
      <c r="C851" s="206"/>
      <c r="D851" s="101"/>
      <c r="E851" s="75">
        <f>E846+E850</f>
        <v>749800000</v>
      </c>
      <c r="F851" s="75">
        <f>F846+F850</f>
        <v>745200000</v>
      </c>
      <c r="G851" s="75">
        <f>G846+G850</f>
        <v>736000000</v>
      </c>
      <c r="I851" s="23"/>
    </row>
    <row r="852" spans="1:9" ht="16.350000000000001" hidden="1" customHeight="1">
      <c r="A852" s="333" t="s">
        <v>225</v>
      </c>
      <c r="B852" s="104" t="str">
        <f>B767</f>
        <v>Màu sơn</v>
      </c>
      <c r="C852" s="65" t="s">
        <v>64</v>
      </c>
      <c r="D852" s="105"/>
      <c r="E852" s="105"/>
      <c r="F852" s="105"/>
      <c r="G852" s="105"/>
    </row>
    <row r="853" spans="1:9" ht="21.75" hidden="1" customHeight="1">
      <c r="A853" s="333"/>
      <c r="B853" s="106" t="s">
        <v>219</v>
      </c>
      <c r="C853" s="206" t="s">
        <v>64</v>
      </c>
      <c r="D853" s="78">
        <v>1</v>
      </c>
      <c r="E853" s="78">
        <v>1</v>
      </c>
      <c r="F853" s="78">
        <v>1</v>
      </c>
      <c r="G853" s="78">
        <v>1</v>
      </c>
    </row>
    <row r="854" spans="1:9" ht="21.75" hidden="1" customHeight="1">
      <c r="A854" s="333"/>
      <c r="B854" s="106" t="s">
        <v>220</v>
      </c>
      <c r="C854" s="206" t="s">
        <v>64</v>
      </c>
      <c r="D854" s="78"/>
      <c r="E854" s="107">
        <f>(D853-E853)/E853</f>
        <v>0</v>
      </c>
      <c r="F854" s="107">
        <f>(D853-F853)/F853</f>
        <v>0</v>
      </c>
      <c r="G854" s="107">
        <f>(D853-G853)/G853</f>
        <v>0</v>
      </c>
    </row>
    <row r="855" spans="1:9" ht="21.75" hidden="1" customHeight="1">
      <c r="A855" s="333"/>
      <c r="B855" s="106" t="s">
        <v>221</v>
      </c>
      <c r="C855" s="206" t="s">
        <v>64</v>
      </c>
      <c r="D855" s="101"/>
      <c r="E855" s="75">
        <f>E840*E854</f>
        <v>0</v>
      </c>
      <c r="F855" s="75">
        <f>F840*F854</f>
        <v>0</v>
      </c>
      <c r="G855" s="75">
        <f>G840*G854</f>
        <v>0</v>
      </c>
    </row>
    <row r="856" spans="1:9" ht="21.75" hidden="1" customHeight="1">
      <c r="A856" s="333"/>
      <c r="B856" s="106" t="s">
        <v>222</v>
      </c>
      <c r="C856" s="206"/>
      <c r="D856" s="101"/>
      <c r="E856" s="75">
        <f>E851+E855</f>
        <v>749800000</v>
      </c>
      <c r="F856" s="75">
        <f>F851+F855</f>
        <v>745200000</v>
      </c>
      <c r="G856" s="75">
        <f>G851+G855</f>
        <v>736000000</v>
      </c>
    </row>
    <row r="857" spans="1:9" s="109" customFormat="1" hidden="1">
      <c r="A857" s="333" t="s">
        <v>225</v>
      </c>
      <c r="B857" s="104" t="str">
        <f>B768</f>
        <v>Biển số</v>
      </c>
      <c r="C857" s="207" t="s">
        <v>64</v>
      </c>
      <c r="D857" s="105" t="str">
        <f>D768</f>
        <v>30F - 914.44</v>
      </c>
      <c r="E857" s="105" t="str">
        <f>E768</f>
        <v>Hà Nội</v>
      </c>
      <c r="F857" s="105" t="str">
        <f>F768</f>
        <v>Hà Nội</v>
      </c>
      <c r="G857" s="105" t="str">
        <f>G768</f>
        <v>Biển tỉnh</v>
      </c>
      <c r="I857" s="110"/>
    </row>
    <row r="858" spans="1:9" ht="17.45" hidden="1" customHeight="1">
      <c r="A858" s="333"/>
      <c r="B858" s="106" t="s">
        <v>219</v>
      </c>
      <c r="C858" s="206" t="s">
        <v>64</v>
      </c>
      <c r="D858" s="78">
        <v>1</v>
      </c>
      <c r="E858" s="78">
        <v>1</v>
      </c>
      <c r="F858" s="78">
        <v>1</v>
      </c>
      <c r="G858" s="78">
        <v>1</v>
      </c>
      <c r="H858" s="78">
        <v>1</v>
      </c>
    </row>
    <row r="859" spans="1:9" ht="21" hidden="1" customHeight="1">
      <c r="A859" s="333"/>
      <c r="B859" s="106" t="s">
        <v>220</v>
      </c>
      <c r="C859" s="206" t="s">
        <v>64</v>
      </c>
      <c r="D859" s="101"/>
      <c r="E859" s="107">
        <f>(D858-E858)/E858</f>
        <v>0</v>
      </c>
      <c r="F859" s="107">
        <f>(D858-F858)/F858</f>
        <v>0</v>
      </c>
      <c r="G859" s="107">
        <f>(D858-G858)/G858</f>
        <v>0</v>
      </c>
    </row>
    <row r="860" spans="1:9" ht="18" hidden="1" customHeight="1">
      <c r="A860" s="333"/>
      <c r="B860" s="106" t="s">
        <v>221</v>
      </c>
      <c r="C860" s="206" t="s">
        <v>64</v>
      </c>
      <c r="D860" s="101"/>
      <c r="E860" s="76">
        <f>E859*E840</f>
        <v>0</v>
      </c>
      <c r="F860" s="76">
        <f>F859*F840</f>
        <v>0</v>
      </c>
      <c r="G860" s="76">
        <v>18000000</v>
      </c>
    </row>
    <row r="861" spans="1:9" ht="21" hidden="1" customHeight="1">
      <c r="A861" s="333"/>
      <c r="B861" s="106" t="s">
        <v>222</v>
      </c>
      <c r="C861" s="206"/>
      <c r="D861" s="101"/>
      <c r="E861" s="76">
        <f>E856+E860</f>
        <v>749800000</v>
      </c>
      <c r="F861" s="76">
        <f>F856+F860</f>
        <v>745200000</v>
      </c>
      <c r="G861" s="76">
        <f>G856+G860</f>
        <v>754000000</v>
      </c>
    </row>
    <row r="862" spans="1:9" s="109" customFormat="1" hidden="1">
      <c r="A862" s="333" t="s">
        <v>228</v>
      </c>
      <c r="B862" s="104" t="str">
        <f>B769</f>
        <v>Số km đã đi</v>
      </c>
      <c r="C862" s="207" t="s">
        <v>64</v>
      </c>
      <c r="D862" s="111">
        <f>D769</f>
        <v>111956</v>
      </c>
      <c r="E862" s="111">
        <f>E769</f>
        <v>29000</v>
      </c>
      <c r="F862" s="111">
        <f>F769</f>
        <v>61000</v>
      </c>
      <c r="G862" s="111">
        <f>G769</f>
        <v>52000</v>
      </c>
      <c r="I862" s="110"/>
    </row>
    <row r="863" spans="1:9" ht="15" hidden="1" customHeight="1">
      <c r="A863" s="333"/>
      <c r="B863" s="106" t="s">
        <v>219</v>
      </c>
      <c r="C863" s="206" t="s">
        <v>64</v>
      </c>
      <c r="D863" s="78">
        <v>1</v>
      </c>
      <c r="E863" s="78">
        <v>1.06</v>
      </c>
      <c r="F863" s="78">
        <v>1.03</v>
      </c>
      <c r="G863" s="78">
        <v>1.04</v>
      </c>
      <c r="H863" s="78">
        <v>1</v>
      </c>
    </row>
    <row r="864" spans="1:9" ht="15.6" hidden="1" customHeight="1">
      <c r="A864" s="333"/>
      <c r="B864" s="106" t="s">
        <v>220</v>
      </c>
      <c r="C864" s="206" t="s">
        <v>64</v>
      </c>
      <c r="D864" s="101"/>
      <c r="E864" s="107">
        <f>(1-E863)/E863</f>
        <v>-5.660377358490571E-2</v>
      </c>
      <c r="F864" s="107">
        <f>(1-F863)/F863</f>
        <v>-2.9126213592233035E-2</v>
      </c>
      <c r="G864" s="107">
        <f>(1-G863)/G863</f>
        <v>-3.8461538461538491E-2</v>
      </c>
    </row>
    <row r="865" spans="1:9" ht="17.45" hidden="1" customHeight="1">
      <c r="A865" s="333"/>
      <c r="B865" s="106" t="s">
        <v>221</v>
      </c>
      <c r="C865" s="206" t="s">
        <v>64</v>
      </c>
      <c r="D865" s="101"/>
      <c r="E865" s="76">
        <f>E864*E840</f>
        <v>-42441509.4339623</v>
      </c>
      <c r="F865" s="76">
        <f>F864*F840</f>
        <v>-21704854.368932057</v>
      </c>
      <c r="G865" s="76">
        <f>G864*G840</f>
        <v>-28307692.30769233</v>
      </c>
    </row>
    <row r="866" spans="1:9" ht="13.7" hidden="1" customHeight="1">
      <c r="A866" s="333"/>
      <c r="B866" s="106" t="s">
        <v>222</v>
      </c>
      <c r="C866" s="206"/>
      <c r="D866" s="101"/>
      <c r="E866" s="76">
        <f>E861+E865</f>
        <v>707358490.56603765</v>
      </c>
      <c r="F866" s="76">
        <f>F861+F865</f>
        <v>723495145.63106799</v>
      </c>
      <c r="G866" s="76">
        <f>G861+G865</f>
        <v>725692307.69230771</v>
      </c>
    </row>
    <row r="867" spans="1:9" hidden="1">
      <c r="A867" s="333" t="s">
        <v>228</v>
      </c>
      <c r="B867" s="104" t="e">
        <f>#REF!</f>
        <v>#REF!</v>
      </c>
      <c r="C867" s="206" t="s">
        <v>64</v>
      </c>
      <c r="D867" s="112">
        <v>0.5</v>
      </c>
      <c r="E867" s="112">
        <v>0.56999999999999995</v>
      </c>
      <c r="F867" s="112">
        <v>0.6</v>
      </c>
      <c r="G867" s="112">
        <v>0.65</v>
      </c>
    </row>
    <row r="868" spans="1:9" ht="21.75" hidden="1" customHeight="1">
      <c r="A868" s="333"/>
      <c r="B868" s="106" t="s">
        <v>219</v>
      </c>
      <c r="C868" s="206" t="s">
        <v>64</v>
      </c>
      <c r="D868" s="78">
        <v>1</v>
      </c>
      <c r="E868" s="78">
        <v>1</v>
      </c>
      <c r="F868" s="78">
        <v>1</v>
      </c>
      <c r="G868" s="78">
        <v>1</v>
      </c>
      <c r="H868" s="78">
        <v>1</v>
      </c>
    </row>
    <row r="869" spans="1:9" ht="21.75" hidden="1" customHeight="1">
      <c r="A869" s="333"/>
      <c r="B869" s="106" t="s">
        <v>220</v>
      </c>
      <c r="C869" s="206" t="s">
        <v>64</v>
      </c>
      <c r="D869" s="78"/>
      <c r="E869" s="107" t="e">
        <f>(#REF!-E868)/E868</f>
        <v>#REF!</v>
      </c>
      <c r="F869" s="107" t="e">
        <f>(#REF!-F868)/F868</f>
        <v>#REF!</v>
      </c>
      <c r="G869" s="107" t="e">
        <f>(#REF!-G868)/G868</f>
        <v>#REF!</v>
      </c>
    </row>
    <row r="870" spans="1:9" ht="21.75" hidden="1" customHeight="1">
      <c r="A870" s="333"/>
      <c r="B870" s="106" t="s">
        <v>221</v>
      </c>
      <c r="C870" s="206" t="s">
        <v>64</v>
      </c>
      <c r="D870" s="101"/>
      <c r="E870" s="75" t="e">
        <f>E869*E840</f>
        <v>#REF!</v>
      </c>
      <c r="F870" s="75" t="e">
        <f>F869*F840</f>
        <v>#REF!</v>
      </c>
      <c r="G870" s="75" t="e">
        <f>G869*G840</f>
        <v>#REF!</v>
      </c>
    </row>
    <row r="871" spans="1:9" ht="21.75" hidden="1" customHeight="1">
      <c r="A871" s="333"/>
      <c r="B871" s="106" t="s">
        <v>222</v>
      </c>
      <c r="C871" s="206" t="s">
        <v>64</v>
      </c>
      <c r="D871" s="101"/>
      <c r="E871" s="75" t="e">
        <f>E866+E870</f>
        <v>#REF!</v>
      </c>
      <c r="F871" s="75" t="e">
        <f>F866+F870</f>
        <v>#REF!</v>
      </c>
      <c r="G871" s="75" t="e">
        <f>G866+G870</f>
        <v>#REF!</v>
      </c>
    </row>
    <row r="872" spans="1:9" ht="37.5" hidden="1" customHeight="1">
      <c r="A872" s="333" t="s">
        <v>229</v>
      </c>
      <c r="B872" s="104" t="s">
        <v>230</v>
      </c>
      <c r="C872" s="206" t="s">
        <v>64</v>
      </c>
      <c r="D872" s="113" t="s">
        <v>231</v>
      </c>
      <c r="E872" s="113" t="s">
        <v>232</v>
      </c>
      <c r="F872" s="113" t="s">
        <v>233</v>
      </c>
      <c r="G872" s="113" t="s">
        <v>231</v>
      </c>
    </row>
    <row r="873" spans="1:9" ht="21.75" hidden="1" customHeight="1">
      <c r="A873" s="333"/>
      <c r="B873" s="106" t="s">
        <v>219</v>
      </c>
      <c r="C873" s="206" t="s">
        <v>64</v>
      </c>
      <c r="D873" s="78">
        <v>1</v>
      </c>
      <c r="E873" s="78">
        <v>1</v>
      </c>
      <c r="F873" s="78">
        <v>1</v>
      </c>
      <c r="G873" s="78">
        <v>1</v>
      </c>
      <c r="H873" s="78">
        <v>1</v>
      </c>
    </row>
    <row r="874" spans="1:9" ht="21.75" hidden="1" customHeight="1">
      <c r="A874" s="333"/>
      <c r="B874" s="106" t="s">
        <v>220</v>
      </c>
      <c r="C874" s="206" t="s">
        <v>64</v>
      </c>
      <c r="D874" s="78"/>
      <c r="E874" s="107" t="e">
        <f>(#REF!-E873)/E873</f>
        <v>#REF!</v>
      </c>
      <c r="F874" s="107" t="e">
        <f>(#REF!-F873)/F873</f>
        <v>#REF!</v>
      </c>
      <c r="G874" s="107" t="e">
        <f>(#REF!-G873)/G873</f>
        <v>#REF!</v>
      </c>
    </row>
    <row r="875" spans="1:9" ht="21.75" hidden="1" customHeight="1">
      <c r="A875" s="333"/>
      <c r="B875" s="106" t="s">
        <v>221</v>
      </c>
      <c r="C875" s="206" t="s">
        <v>64</v>
      </c>
      <c r="D875" s="101"/>
      <c r="E875" s="75" t="e">
        <f>E874*E840</f>
        <v>#REF!</v>
      </c>
      <c r="F875" s="75" t="e">
        <f>F874*F840</f>
        <v>#REF!</v>
      </c>
      <c r="G875" s="75" t="e">
        <f>G874*G840</f>
        <v>#REF!</v>
      </c>
    </row>
    <row r="876" spans="1:9" ht="21.75" hidden="1" customHeight="1">
      <c r="A876" s="333"/>
      <c r="B876" s="106" t="s">
        <v>222</v>
      </c>
      <c r="C876" s="206" t="s">
        <v>64</v>
      </c>
      <c r="D876" s="101"/>
      <c r="E876" s="75" t="e">
        <f>E871+E875</f>
        <v>#REF!</v>
      </c>
      <c r="F876" s="75" t="e">
        <f>F871+F875</f>
        <v>#REF!</v>
      </c>
      <c r="G876" s="75" t="e">
        <f>G871+G875</f>
        <v>#REF!</v>
      </c>
    </row>
    <row r="877" spans="1:9" s="22" customFormat="1" ht="19.350000000000001" hidden="1" customHeight="1">
      <c r="A877" s="98">
        <v>6</v>
      </c>
      <c r="B877" s="96" t="s">
        <v>234</v>
      </c>
      <c r="C877" s="65" t="s">
        <v>64</v>
      </c>
      <c r="D877" s="102"/>
      <c r="E877" s="154" t="e">
        <f>E840+E855+E860+E865+E870+E850+E845+E875</f>
        <v>#REF!</v>
      </c>
      <c r="F877" s="154" t="e">
        <f>F840+F855+F860+F865+F870+F850+F845+F875</f>
        <v>#REF!</v>
      </c>
      <c r="G877" s="154" t="e">
        <f>G840+G855+G860+G865+G870+G850+G845+G875</f>
        <v>#REF!</v>
      </c>
      <c r="I877" s="23"/>
    </row>
    <row r="878" spans="1:9" s="22" customFormat="1" ht="33" hidden="1" customHeight="1">
      <c r="A878" s="98" t="s">
        <v>285</v>
      </c>
      <c r="B878" s="96" t="s">
        <v>235</v>
      </c>
      <c r="C878" s="65" t="s">
        <v>64</v>
      </c>
      <c r="D878" s="102"/>
      <c r="E878" s="334" t="e">
        <f>ROUND((E877+F877+G877)/3,-7)</f>
        <v>#REF!</v>
      </c>
      <c r="F878" s="334"/>
      <c r="G878" s="334"/>
      <c r="I878" s="23"/>
    </row>
    <row r="879" spans="1:9" s="22" customFormat="1" ht="51.6" hidden="1" customHeight="1">
      <c r="A879" s="98" t="s">
        <v>286</v>
      </c>
      <c r="B879" s="96" t="s">
        <v>236</v>
      </c>
      <c r="C879" s="65" t="s">
        <v>64</v>
      </c>
      <c r="D879" s="102"/>
      <c r="E879" s="155" t="e">
        <f>(E877-E878)/E878</f>
        <v>#REF!</v>
      </c>
      <c r="F879" s="155" t="e">
        <f>(F877-E878)/E878</f>
        <v>#REF!</v>
      </c>
      <c r="G879" s="155" t="e">
        <f>(G877-E878)/E878</f>
        <v>#REF!</v>
      </c>
      <c r="I879" s="23"/>
    </row>
    <row r="880" spans="1:9" ht="21" hidden="1" customHeight="1">
      <c r="A880" s="98">
        <v>7</v>
      </c>
      <c r="B880" s="99" t="s">
        <v>237</v>
      </c>
      <c r="C880" s="206" t="s">
        <v>64</v>
      </c>
      <c r="D880" s="114"/>
      <c r="E880" s="76" t="e">
        <f>ABS(E855)+ABS(E860)+ABS(E865)+ABS(E870)+ ABS(E850)+ ABS(E845)+ABS(E875)</f>
        <v>#REF!</v>
      </c>
      <c r="F880" s="76" t="e">
        <f>ABS(F855)+ABS(F860)+ABS(F865)+ABS(F870)+ ABS(F850)+ ABS(F845)+ABS(F875)</f>
        <v>#REF!</v>
      </c>
      <c r="G880" s="76" t="e">
        <f>ABS(G855)+ABS(G860)+ABS(G865)+ABS(G870)+ ABS(G850)+ ABS(G845)+ABS(G875)</f>
        <v>#REF!</v>
      </c>
    </row>
    <row r="881" spans="1:11" ht="21" hidden="1" customHeight="1">
      <c r="A881" s="98">
        <v>8</v>
      </c>
      <c r="B881" s="99" t="s">
        <v>238</v>
      </c>
      <c r="C881" s="206" t="s">
        <v>64</v>
      </c>
      <c r="D881" s="101"/>
      <c r="E881" s="76">
        <v>1</v>
      </c>
      <c r="F881" s="76">
        <v>1</v>
      </c>
      <c r="G881" s="76">
        <v>2</v>
      </c>
    </row>
    <row r="882" spans="1:11" ht="21" hidden="1" customHeight="1">
      <c r="A882" s="98">
        <v>9</v>
      </c>
      <c r="B882" s="99" t="s">
        <v>239</v>
      </c>
      <c r="C882" s="206" t="s">
        <v>64</v>
      </c>
      <c r="D882" s="101"/>
      <c r="E882" s="115" t="s">
        <v>345</v>
      </c>
      <c r="F882" s="115" t="s">
        <v>346</v>
      </c>
      <c r="G882" s="115" t="s">
        <v>347</v>
      </c>
      <c r="H882" s="116"/>
      <c r="I882" s="116" t="e">
        <f>F854+F864+F869</f>
        <v>#REF!</v>
      </c>
      <c r="J882" s="116" t="e">
        <f>G854+G864+G869</f>
        <v>#REF!</v>
      </c>
      <c r="K882" s="116" t="e">
        <f>G854+G864+G869</f>
        <v>#REF!</v>
      </c>
    </row>
    <row r="883" spans="1:11" s="23" customFormat="1" ht="21" hidden="1" customHeight="1">
      <c r="A883" s="117">
        <v>10</v>
      </c>
      <c r="B883" s="118" t="s">
        <v>240</v>
      </c>
      <c r="C883" s="118" t="s">
        <v>64</v>
      </c>
      <c r="D883" s="119"/>
      <c r="E883" s="120" t="e">
        <f>E855+E860+E870+E865+E875+E850+E845</f>
        <v>#REF!</v>
      </c>
      <c r="F883" s="120" t="e">
        <f>F855+F860+F870+F865+F875+F850+F845</f>
        <v>#REF!</v>
      </c>
      <c r="G883" s="120" t="e">
        <f>G855+G860+G870+G865+G875+G850+G845</f>
        <v>#REF!</v>
      </c>
    </row>
    <row r="884" spans="1:11" s="23" customFormat="1" ht="31.5" hidden="1">
      <c r="A884" s="117"/>
      <c r="B884" s="121" t="s">
        <v>241</v>
      </c>
      <c r="C884" s="118" t="s">
        <v>64</v>
      </c>
      <c r="D884" s="119"/>
      <c r="E884" s="335" t="e">
        <f>ROUND(E878,-6)</f>
        <v>#REF!</v>
      </c>
      <c r="F884" s="335"/>
      <c r="G884" s="335"/>
    </row>
    <row r="885" spans="1:11" s="19" customFormat="1" ht="8.25" hidden="1" customHeight="1">
      <c r="A885" s="122"/>
      <c r="B885" s="122"/>
      <c r="C885" s="122"/>
      <c r="D885" s="122"/>
      <c r="E885" s="23"/>
      <c r="F885" s="23"/>
      <c r="G885" s="23"/>
    </row>
    <row r="886" spans="1:11" s="19" customFormat="1" ht="21.75" hidden="1" customHeight="1">
      <c r="A886" s="122" t="s">
        <v>275</v>
      </c>
      <c r="B886" s="336" t="s">
        <v>243</v>
      </c>
      <c r="C886" s="336"/>
      <c r="D886" s="336"/>
      <c r="E886" s="336"/>
      <c r="F886" s="336"/>
      <c r="G886" s="336"/>
    </row>
    <row r="887" spans="1:11" s="40" customFormat="1" ht="35.25" hidden="1" customHeight="1">
      <c r="A887" s="337" t="s">
        <v>244</v>
      </c>
      <c r="B887" s="337"/>
      <c r="C887" s="337"/>
      <c r="D887" s="337"/>
      <c r="E887" s="337"/>
      <c r="F887" s="337"/>
      <c r="G887" s="337"/>
      <c r="I887" s="85"/>
    </row>
    <row r="888" spans="1:11" s="40" customFormat="1" ht="21" hidden="1" customHeight="1">
      <c r="A888" s="123" t="s">
        <v>245</v>
      </c>
      <c r="C888" s="40" t="s">
        <v>64</v>
      </c>
      <c r="E888" s="124" t="e">
        <f>ROUND(E884,-3)</f>
        <v>#REF!</v>
      </c>
      <c r="F888" s="48" t="s">
        <v>246</v>
      </c>
      <c r="I888" s="85"/>
    </row>
    <row r="889" spans="1:11" s="19" customFormat="1" ht="5.25" hidden="1" customHeight="1">
      <c r="A889" s="122"/>
      <c r="B889" s="122"/>
      <c r="C889" s="122"/>
      <c r="D889" s="122"/>
      <c r="E889" s="23"/>
      <c r="F889" s="23"/>
      <c r="G889" s="23"/>
    </row>
    <row r="890" spans="1:11" s="40" customFormat="1" ht="24.75" hidden="1" customHeight="1">
      <c r="A890" s="338" t="s">
        <v>247</v>
      </c>
      <c r="B890" s="339"/>
      <c r="C890" s="339"/>
      <c r="D890" s="340"/>
      <c r="E890" s="51" t="s">
        <v>174</v>
      </c>
      <c r="F890" s="51" t="s">
        <v>175</v>
      </c>
      <c r="G890" s="51" t="s">
        <v>176</v>
      </c>
      <c r="I890" s="85"/>
    </row>
    <row r="891" spans="1:11" s="40" customFormat="1" ht="24.75" hidden="1" customHeight="1">
      <c r="A891" s="341"/>
      <c r="B891" s="342"/>
      <c r="C891" s="342"/>
      <c r="D891" s="343"/>
      <c r="E891" s="125" t="e">
        <f>E879</f>
        <v>#REF!</v>
      </c>
      <c r="F891" s="125" t="e">
        <f>F879</f>
        <v>#REF!</v>
      </c>
      <c r="G891" s="125" t="e">
        <f>G879</f>
        <v>#REF!</v>
      </c>
      <c r="I891" s="85"/>
    </row>
    <row r="892" spans="1:11" s="40" customFormat="1" ht="24.75" hidden="1" customHeight="1">
      <c r="A892" s="344"/>
      <c r="B892" s="345"/>
      <c r="C892" s="345"/>
      <c r="D892" s="346"/>
      <c r="E892" s="125" t="s">
        <v>248</v>
      </c>
      <c r="F892" s="125" t="s">
        <v>248</v>
      </c>
      <c r="G892" s="125" t="s">
        <v>248</v>
      </c>
      <c r="I892" s="85"/>
    </row>
    <row r="893" spans="1:11" s="40" customFormat="1" ht="5.25" hidden="1" customHeight="1">
      <c r="A893" s="123"/>
      <c r="G893" s="126"/>
      <c r="I893" s="85"/>
    </row>
    <row r="894" spans="1:11" s="40" customFormat="1" ht="21" hidden="1" customHeight="1">
      <c r="A894" s="347" t="s">
        <v>249</v>
      </c>
      <c r="B894" s="347"/>
      <c r="C894" s="347"/>
      <c r="D894" s="347"/>
      <c r="E894" s="347"/>
      <c r="F894" s="347"/>
      <c r="G894" s="347"/>
      <c r="I894" s="85"/>
    </row>
    <row r="895" spans="1:11" s="40" customFormat="1" ht="6" hidden="1" customHeight="1">
      <c r="A895" s="127"/>
      <c r="B895" s="127"/>
      <c r="C895" s="123"/>
      <c r="D895" s="127"/>
      <c r="E895" s="127"/>
      <c r="F895" s="127"/>
      <c r="G895" s="127"/>
      <c r="I895" s="85"/>
    </row>
    <row r="896" spans="1:11" s="48" customFormat="1" ht="21" hidden="1" customHeight="1">
      <c r="A896" s="313" t="s">
        <v>250</v>
      </c>
      <c r="B896" s="313"/>
      <c r="C896" s="313"/>
      <c r="D896" s="313"/>
      <c r="E896" s="313"/>
      <c r="F896" s="313"/>
      <c r="G896" s="313"/>
      <c r="I896" s="124"/>
    </row>
    <row r="897" spans="1:9" s="48" customFormat="1" ht="21" hidden="1" customHeight="1">
      <c r="A897" s="313" t="s">
        <v>251</v>
      </c>
      <c r="B897" s="313"/>
      <c r="C897" s="313"/>
      <c r="D897" s="313"/>
      <c r="E897" s="313"/>
      <c r="F897" s="313"/>
      <c r="G897" s="313"/>
      <c r="I897" s="124"/>
    </row>
    <row r="898" spans="1:9" s="48" customFormat="1" ht="41.25" hidden="1" customHeight="1">
      <c r="A898" s="314" t="s">
        <v>252</v>
      </c>
      <c r="B898" s="315"/>
      <c r="C898" s="315"/>
      <c r="D898" s="315"/>
      <c r="E898" s="315"/>
      <c r="F898" s="315"/>
      <c r="G898" s="315"/>
      <c r="I898" s="124"/>
    </row>
    <row r="899" spans="1:9" s="48" customFormat="1" ht="28.5" hidden="1" customHeight="1">
      <c r="A899" s="35"/>
      <c r="B899" s="26" t="s">
        <v>253</v>
      </c>
      <c r="C899" s="68"/>
      <c r="D899" s="26"/>
      <c r="E899" s="128" t="s">
        <v>254</v>
      </c>
      <c r="F899" s="316"/>
      <c r="G899" s="316"/>
      <c r="I899" s="124"/>
    </row>
    <row r="900" spans="1:9" s="48" customFormat="1" ht="21.6" hidden="1" customHeight="1">
      <c r="A900" s="35"/>
      <c r="B900" s="317" t="s">
        <v>255</v>
      </c>
      <c r="C900" s="318"/>
      <c r="D900" s="318"/>
      <c r="E900" s="290" t="s">
        <v>256</v>
      </c>
      <c r="F900" s="290"/>
      <c r="G900" s="290"/>
      <c r="I900" s="124"/>
    </row>
    <row r="901" spans="1:9" s="48" customFormat="1" ht="21.6" hidden="1" customHeight="1">
      <c r="A901" s="35"/>
      <c r="B901" s="317"/>
      <c r="C901" s="319"/>
      <c r="D901" s="319"/>
      <c r="E901" s="290" t="s">
        <v>257</v>
      </c>
      <c r="F901" s="290"/>
      <c r="G901" s="290"/>
      <c r="I901" s="124"/>
    </row>
    <row r="902" spans="1:9" s="48" customFormat="1" ht="21.6" hidden="1" customHeight="1">
      <c r="A902" s="35"/>
      <c r="B902" s="26"/>
      <c r="C902" s="68"/>
      <c r="D902" s="26"/>
      <c r="E902" s="290" t="s">
        <v>258</v>
      </c>
      <c r="F902" s="290"/>
      <c r="G902" s="290"/>
      <c r="I902" s="124"/>
    </row>
    <row r="903" spans="1:9" s="48" customFormat="1" ht="21.6" hidden="1" customHeight="1">
      <c r="A903" s="35"/>
      <c r="B903" s="26"/>
      <c r="C903" s="68"/>
      <c r="D903" s="26"/>
      <c r="E903" s="290" t="s">
        <v>259</v>
      </c>
      <c r="F903" s="290"/>
      <c r="G903" s="290"/>
      <c r="I903" s="124"/>
    </row>
    <row r="904" spans="1:9" s="48" customFormat="1" ht="21.6" hidden="1" customHeight="1">
      <c r="A904" s="35"/>
      <c r="B904" s="26" t="s">
        <v>260</v>
      </c>
      <c r="C904" s="68"/>
      <c r="D904" s="26"/>
      <c r="E904" s="26"/>
      <c r="F904" s="26"/>
      <c r="G904" s="26"/>
      <c r="I904" s="124"/>
    </row>
    <row r="905" spans="1:9" s="49" customFormat="1" ht="10.5" hidden="1" customHeight="1">
      <c r="B905" s="18"/>
      <c r="C905" s="18"/>
      <c r="D905" s="18"/>
      <c r="E905" s="18"/>
      <c r="F905" s="18"/>
      <c r="G905" s="50"/>
    </row>
    <row r="906" spans="1:9" s="52" customFormat="1" ht="39.75" hidden="1" customHeight="1">
      <c r="A906" s="51" t="s">
        <v>1</v>
      </c>
      <c r="B906" s="320" t="s">
        <v>261</v>
      </c>
      <c r="C906" s="321"/>
      <c r="D906" s="51" t="s">
        <v>262</v>
      </c>
      <c r="E906" s="51" t="s">
        <v>263</v>
      </c>
      <c r="F906" s="51" t="s">
        <v>264</v>
      </c>
      <c r="G906" s="51" t="s">
        <v>40</v>
      </c>
      <c r="I906" s="49"/>
    </row>
    <row r="907" spans="1:9" ht="21.95" hidden="1" customHeight="1">
      <c r="A907" s="54">
        <v>1</v>
      </c>
      <c r="B907" s="295" t="s">
        <v>20</v>
      </c>
      <c r="C907" s="297"/>
      <c r="D907" s="129">
        <v>0.75</v>
      </c>
      <c r="E907" s="129">
        <v>0.55000000000000004</v>
      </c>
      <c r="F907" s="130">
        <f>D907*E907</f>
        <v>0.41250000000000003</v>
      </c>
      <c r="G907" s="57"/>
    </row>
    <row r="908" spans="1:9" ht="21.95" hidden="1" customHeight="1">
      <c r="A908" s="54">
        <v>2</v>
      </c>
      <c r="B908" s="295" t="s">
        <v>265</v>
      </c>
      <c r="C908" s="297"/>
      <c r="D908" s="129">
        <v>0.8</v>
      </c>
      <c r="E908" s="129">
        <v>0.15</v>
      </c>
      <c r="F908" s="130">
        <f>D908*E908</f>
        <v>0.12</v>
      </c>
      <c r="G908" s="56"/>
    </row>
    <row r="909" spans="1:9" ht="21.95" hidden="1" customHeight="1">
      <c r="A909" s="54">
        <v>3</v>
      </c>
      <c r="B909" s="295" t="s">
        <v>266</v>
      </c>
      <c r="C909" s="297"/>
      <c r="D909" s="129">
        <v>0.75</v>
      </c>
      <c r="E909" s="129">
        <v>0.2</v>
      </c>
      <c r="F909" s="130">
        <f>D909*E909</f>
        <v>0.15000000000000002</v>
      </c>
      <c r="G909" s="101"/>
    </row>
    <row r="910" spans="1:9" ht="21.95" hidden="1" customHeight="1">
      <c r="A910" s="54">
        <v>4</v>
      </c>
      <c r="B910" s="322" t="s">
        <v>267</v>
      </c>
      <c r="C910" s="323"/>
      <c r="D910" s="129">
        <v>0.7</v>
      </c>
      <c r="E910" s="129">
        <v>0.1</v>
      </c>
      <c r="F910" s="130">
        <f>D910*E910</f>
        <v>6.9999999999999993E-2</v>
      </c>
      <c r="G910" s="101"/>
    </row>
    <row r="911" spans="1:9" s="63" customFormat="1" ht="21.95" hidden="1" customHeight="1">
      <c r="A911" s="54"/>
      <c r="B911" s="324" t="s">
        <v>268</v>
      </c>
      <c r="C911" s="325"/>
      <c r="D911" s="326">
        <f>SUM(F907:F910)</f>
        <v>0.75249999999999995</v>
      </c>
      <c r="E911" s="327"/>
      <c r="F911" s="328"/>
      <c r="G911" s="62"/>
      <c r="I911" s="19"/>
    </row>
    <row r="912" spans="1:9" s="63" customFormat="1" ht="21.95" hidden="1" customHeight="1">
      <c r="A912" s="54"/>
      <c r="B912" s="324" t="s">
        <v>269</v>
      </c>
      <c r="C912" s="325"/>
      <c r="D912" s="326">
        <f>1-D911</f>
        <v>0.24750000000000005</v>
      </c>
      <c r="E912" s="327"/>
      <c r="F912" s="328"/>
      <c r="G912" s="62"/>
      <c r="I912" s="19"/>
    </row>
    <row r="913" spans="1:9" s="63" customFormat="1" ht="8.25" hidden="1" customHeight="1">
      <c r="A913" s="49"/>
      <c r="B913" s="131"/>
      <c r="C913" s="208"/>
      <c r="D913" s="132"/>
      <c r="E913" s="132"/>
      <c r="F913" s="132"/>
      <c r="G913" s="133"/>
      <c r="I913" s="19"/>
    </row>
    <row r="914" spans="1:9" ht="22.5" hidden="1" customHeight="1">
      <c r="A914" s="303" t="s">
        <v>276</v>
      </c>
      <c r="B914" s="303"/>
      <c r="C914" s="303"/>
      <c r="D914" s="303"/>
      <c r="E914" s="303"/>
      <c r="F914" s="303"/>
      <c r="G914" s="303"/>
    </row>
    <row r="915" spans="1:9" ht="7.5" hidden="1" customHeight="1">
      <c r="D915" s="52"/>
    </row>
    <row r="916" spans="1:9" ht="23.25" hidden="1" customHeight="1">
      <c r="D916" s="52"/>
      <c r="G916" s="134" t="s">
        <v>270</v>
      </c>
    </row>
    <row r="917" spans="1:9" ht="7.5" hidden="1" customHeight="1">
      <c r="D917" s="52"/>
    </row>
    <row r="918" spans="1:9" s="136" customFormat="1" ht="25.35" hidden="1" customHeight="1">
      <c r="A918" s="307" t="s">
        <v>271</v>
      </c>
      <c r="B918" s="308"/>
      <c r="C918" s="308"/>
      <c r="D918" s="309"/>
      <c r="E918" s="135" t="s">
        <v>6</v>
      </c>
      <c r="F918" s="135" t="s">
        <v>287</v>
      </c>
      <c r="G918" s="135" t="s">
        <v>8</v>
      </c>
      <c r="I918" s="137"/>
    </row>
    <row r="919" spans="1:9" s="141" customFormat="1" ht="27" hidden="1" customHeight="1">
      <c r="A919" s="349" t="e">
        <f>D693</f>
        <v>#REF!</v>
      </c>
      <c r="B919" s="311"/>
      <c r="C919" s="311"/>
      <c r="D919" s="312"/>
      <c r="E919" s="138">
        <v>1</v>
      </c>
      <c r="F919" s="139" t="e">
        <f>E888</f>
        <v>#REF!</v>
      </c>
      <c r="G919" s="140" t="e">
        <f>ROUND(E919*F919,-6)</f>
        <v>#REF!</v>
      </c>
      <c r="I919" s="142"/>
    </row>
    <row r="920" spans="1:9" hidden="1"/>
    <row r="921" spans="1:9" hidden="1"/>
    <row r="922" spans="1:9" hidden="1"/>
    <row r="923" spans="1:9" hidden="1"/>
    <row r="924" spans="1:9" hidden="1"/>
    <row r="925" spans="1:9" hidden="1"/>
    <row r="926" spans="1:9" hidden="1"/>
    <row r="927" spans="1:9" hidden="1"/>
    <row r="928" spans="1:9" hidden="1"/>
    <row r="929" spans="1:9" hidden="1"/>
    <row r="930" spans="1:9" s="22" customFormat="1" hidden="1">
      <c r="A930" s="22" t="s">
        <v>242</v>
      </c>
      <c r="B930" s="22" t="e">
        <f>'Bảng tổng hợp kết quả'!#REF!</f>
        <v>#REF!</v>
      </c>
      <c r="F930" s="156"/>
      <c r="I930" s="23"/>
    </row>
    <row r="931" spans="1:9" ht="19.7" hidden="1" customHeight="1">
      <c r="A931" s="303" t="s">
        <v>272</v>
      </c>
      <c r="B931" s="303"/>
      <c r="C931" s="303"/>
      <c r="D931" s="303"/>
      <c r="E931" s="303"/>
      <c r="F931" s="303"/>
      <c r="G931" s="303"/>
    </row>
    <row r="932" spans="1:9" hidden="1">
      <c r="A932" s="24" t="s">
        <v>61</v>
      </c>
      <c r="B932" s="25" t="s">
        <v>62</v>
      </c>
      <c r="C932" s="22"/>
      <c r="D932" s="303"/>
      <c r="E932" s="303"/>
      <c r="F932" s="303"/>
      <c r="G932" s="303"/>
    </row>
    <row r="933" spans="1:9" hidden="1">
      <c r="A933" s="27" t="s">
        <v>55</v>
      </c>
      <c r="B933" s="28" t="s">
        <v>63</v>
      </c>
      <c r="C933" s="28" t="s">
        <v>64</v>
      </c>
      <c r="D933" s="305" t="e">
        <f>B930</f>
        <v>#REF!</v>
      </c>
      <c r="E933" s="305"/>
      <c r="F933" s="305"/>
      <c r="G933" s="305"/>
    </row>
    <row r="934" spans="1:9" hidden="1">
      <c r="A934" s="27" t="s">
        <v>55</v>
      </c>
      <c r="B934" s="29" t="s">
        <v>65</v>
      </c>
      <c r="C934" s="28" t="s">
        <v>64</v>
      </c>
      <c r="D934" s="305" t="s">
        <v>348</v>
      </c>
      <c r="E934" s="305"/>
      <c r="F934" s="305"/>
      <c r="G934" s="305"/>
    </row>
    <row r="935" spans="1:9" hidden="1">
      <c r="A935" s="27" t="s">
        <v>55</v>
      </c>
      <c r="B935" s="29" t="s">
        <v>4</v>
      </c>
      <c r="C935" s="28" t="s">
        <v>64</v>
      </c>
      <c r="D935" s="306" t="s">
        <v>12</v>
      </c>
      <c r="E935" s="306"/>
      <c r="F935" s="306"/>
      <c r="G935" s="306"/>
    </row>
    <row r="936" spans="1:9" hidden="1">
      <c r="A936" s="27" t="s">
        <v>55</v>
      </c>
      <c r="B936" s="29" t="s">
        <v>3</v>
      </c>
      <c r="C936" s="28"/>
      <c r="D936" s="29">
        <v>2020</v>
      </c>
      <c r="E936" s="29"/>
      <c r="F936" s="29"/>
      <c r="G936" s="29"/>
    </row>
    <row r="937" spans="1:9" hidden="1">
      <c r="A937" s="27" t="s">
        <v>55</v>
      </c>
      <c r="B937" s="30" t="s">
        <v>66</v>
      </c>
      <c r="C937" s="30" t="s">
        <v>64</v>
      </c>
      <c r="D937" s="301" t="s">
        <v>349</v>
      </c>
      <c r="E937" s="301"/>
      <c r="F937" s="301"/>
      <c r="G937" s="301"/>
    </row>
    <row r="938" spans="1:9" hidden="1">
      <c r="A938" s="27" t="s">
        <v>55</v>
      </c>
      <c r="B938" s="30" t="s">
        <v>67</v>
      </c>
      <c r="C938" s="30" t="s">
        <v>64</v>
      </c>
      <c r="D938" s="301" t="s">
        <v>350</v>
      </c>
      <c r="E938" s="301"/>
      <c r="F938" s="301"/>
      <c r="G938" s="301"/>
    </row>
    <row r="939" spans="1:9" hidden="1">
      <c r="A939" s="27" t="s">
        <v>55</v>
      </c>
      <c r="B939" s="30" t="s">
        <v>68</v>
      </c>
      <c r="C939" s="30" t="s">
        <v>64</v>
      </c>
      <c r="D939" s="301" t="s">
        <v>351</v>
      </c>
      <c r="E939" s="301"/>
      <c r="F939" s="301"/>
      <c r="G939" s="301"/>
    </row>
    <row r="940" spans="1:9" hidden="1">
      <c r="A940" s="27" t="s">
        <v>55</v>
      </c>
      <c r="B940" s="30" t="s">
        <v>69</v>
      </c>
      <c r="C940" s="30" t="s">
        <v>64</v>
      </c>
      <c r="D940" s="301" t="s">
        <v>277</v>
      </c>
      <c r="E940" s="301"/>
      <c r="F940" s="301"/>
      <c r="G940" s="301"/>
    </row>
    <row r="941" spans="1:9" hidden="1">
      <c r="A941" s="27" t="s">
        <v>55</v>
      </c>
      <c r="B941" s="30" t="s">
        <v>70</v>
      </c>
      <c r="C941" s="30" t="s">
        <v>64</v>
      </c>
      <c r="D941" s="301" t="s">
        <v>352</v>
      </c>
      <c r="E941" s="301"/>
      <c r="F941" s="301"/>
      <c r="G941" s="301"/>
    </row>
    <row r="942" spans="1:9" hidden="1">
      <c r="A942" s="27" t="s">
        <v>55</v>
      </c>
      <c r="B942" s="30" t="s">
        <v>71</v>
      </c>
      <c r="C942" s="30" t="s">
        <v>64</v>
      </c>
      <c r="D942" s="301" t="s">
        <v>353</v>
      </c>
      <c r="E942" s="301"/>
      <c r="F942" s="301"/>
      <c r="G942" s="301"/>
    </row>
    <row r="943" spans="1:9" hidden="1">
      <c r="A943" s="27" t="s">
        <v>55</v>
      </c>
      <c r="B943" s="30" t="s">
        <v>72</v>
      </c>
      <c r="C943" s="30" t="s">
        <v>64</v>
      </c>
      <c r="D943" s="301" t="s">
        <v>354</v>
      </c>
      <c r="E943" s="301"/>
      <c r="F943" s="301"/>
      <c r="G943" s="301"/>
    </row>
    <row r="944" spans="1:9" hidden="1">
      <c r="A944" s="27" t="s">
        <v>55</v>
      </c>
      <c r="B944" s="30" t="s">
        <v>73</v>
      </c>
      <c r="C944" s="30" t="s">
        <v>64</v>
      </c>
      <c r="D944" s="301" t="s">
        <v>355</v>
      </c>
      <c r="E944" s="301"/>
      <c r="F944" s="301"/>
      <c r="G944" s="301"/>
    </row>
    <row r="945" spans="1:7" hidden="1">
      <c r="A945" s="27" t="s">
        <v>55</v>
      </c>
      <c r="B945" s="30" t="s">
        <v>75</v>
      </c>
      <c r="C945" s="30" t="s">
        <v>64</v>
      </c>
      <c r="D945" s="301" t="s">
        <v>356</v>
      </c>
      <c r="E945" s="301"/>
      <c r="F945" s="301"/>
      <c r="G945" s="301"/>
    </row>
    <row r="946" spans="1:7" hidden="1">
      <c r="A946" s="27" t="s">
        <v>55</v>
      </c>
      <c r="B946" s="30" t="s">
        <v>78</v>
      </c>
      <c r="C946" s="30" t="s">
        <v>64</v>
      </c>
      <c r="D946" s="301" t="s">
        <v>300</v>
      </c>
      <c r="E946" s="301"/>
      <c r="F946" s="301"/>
      <c r="G946" s="301"/>
    </row>
    <row r="947" spans="1:7" hidden="1">
      <c r="A947" s="27" t="s">
        <v>55</v>
      </c>
      <c r="B947" s="30" t="s">
        <v>79</v>
      </c>
      <c r="C947" s="30" t="s">
        <v>64</v>
      </c>
      <c r="D947" s="301" t="s">
        <v>357</v>
      </c>
      <c r="E947" s="301"/>
      <c r="F947" s="301"/>
      <c r="G947" s="301"/>
    </row>
    <row r="948" spans="1:7" hidden="1">
      <c r="A948" s="27" t="s">
        <v>55</v>
      </c>
      <c r="B948" s="30" t="s">
        <v>80</v>
      </c>
      <c r="C948" s="30" t="s">
        <v>64</v>
      </c>
      <c r="D948" s="301" t="s">
        <v>358</v>
      </c>
      <c r="E948" s="301"/>
      <c r="F948" s="301"/>
      <c r="G948" s="301"/>
    </row>
    <row r="949" spans="1:7" ht="36" hidden="1" customHeight="1">
      <c r="A949" s="27" t="s">
        <v>81</v>
      </c>
      <c r="B949" s="28" t="s">
        <v>82</v>
      </c>
      <c r="C949" s="30" t="s">
        <v>64</v>
      </c>
      <c r="D949" s="348" t="s">
        <v>302</v>
      </c>
      <c r="E949" s="348"/>
      <c r="F949" s="348"/>
      <c r="G949" s="348"/>
    </row>
    <row r="950" spans="1:7" ht="21.75" hidden="1" customHeight="1">
      <c r="A950" s="27" t="s">
        <v>55</v>
      </c>
      <c r="B950" s="28" t="s">
        <v>83</v>
      </c>
      <c r="C950" s="30" t="s">
        <v>64</v>
      </c>
      <c r="D950" s="31" t="s">
        <v>84</v>
      </c>
      <c r="E950" s="32" t="s">
        <v>85</v>
      </c>
      <c r="F950" s="29" t="s">
        <v>86</v>
      </c>
      <c r="G950" s="28" t="s">
        <v>87</v>
      </c>
    </row>
    <row r="951" spans="1:7" ht="21.75" hidden="1" customHeight="1">
      <c r="A951" s="27" t="s">
        <v>55</v>
      </c>
      <c r="B951" s="5" t="s">
        <v>88</v>
      </c>
      <c r="C951" s="30" t="s">
        <v>64</v>
      </c>
      <c r="D951" s="31" t="s">
        <v>89</v>
      </c>
      <c r="E951" s="32" t="s">
        <v>90</v>
      </c>
      <c r="F951" s="29" t="s">
        <v>91</v>
      </c>
      <c r="G951" s="28" t="s">
        <v>92</v>
      </c>
    </row>
    <row r="952" spans="1:7" ht="21.75" hidden="1" customHeight="1">
      <c r="A952" s="27" t="s">
        <v>55</v>
      </c>
      <c r="B952" s="5" t="s">
        <v>93</v>
      </c>
      <c r="C952" s="30" t="s">
        <v>64</v>
      </c>
      <c r="D952" s="31" t="s">
        <v>94</v>
      </c>
      <c r="E952" s="32" t="s">
        <v>90</v>
      </c>
      <c r="F952" s="29" t="s">
        <v>95</v>
      </c>
      <c r="G952" s="28" t="s">
        <v>92</v>
      </c>
    </row>
    <row r="953" spans="1:7" ht="21.75" hidden="1" customHeight="1">
      <c r="A953" s="27" t="s">
        <v>55</v>
      </c>
      <c r="B953" s="5" t="s">
        <v>96</v>
      </c>
      <c r="C953" s="30" t="s">
        <v>64</v>
      </c>
      <c r="D953" s="31" t="s">
        <v>89</v>
      </c>
      <c r="E953" s="32" t="s">
        <v>90</v>
      </c>
      <c r="F953" s="29" t="s">
        <v>97</v>
      </c>
      <c r="G953" s="28" t="s">
        <v>92</v>
      </c>
    </row>
    <row r="954" spans="1:7" ht="21.75" hidden="1" customHeight="1">
      <c r="A954" s="27" t="s">
        <v>55</v>
      </c>
      <c r="B954" s="5" t="s">
        <v>98</v>
      </c>
      <c r="C954" s="30" t="s">
        <v>64</v>
      </c>
      <c r="D954" s="31" t="s">
        <v>99</v>
      </c>
      <c r="E954" s="32" t="s">
        <v>90</v>
      </c>
      <c r="F954" s="29" t="s">
        <v>100</v>
      </c>
      <c r="G954" s="28" t="s">
        <v>92</v>
      </c>
    </row>
    <row r="955" spans="1:7" ht="21.75" hidden="1" customHeight="1">
      <c r="A955" s="27" t="s">
        <v>55</v>
      </c>
      <c r="B955" s="5" t="s">
        <v>101</v>
      </c>
      <c r="C955" s="30" t="s">
        <v>64</v>
      </c>
      <c r="D955" s="31" t="s">
        <v>99</v>
      </c>
      <c r="E955" s="32" t="s">
        <v>90</v>
      </c>
      <c r="F955" s="29" t="s">
        <v>102</v>
      </c>
      <c r="G955" s="28" t="s">
        <v>103</v>
      </c>
    </row>
    <row r="956" spans="1:7" ht="21.75" hidden="1" customHeight="1">
      <c r="A956" s="27" t="s">
        <v>55</v>
      </c>
      <c r="B956" s="5" t="s">
        <v>104</v>
      </c>
      <c r="C956" s="30" t="s">
        <v>64</v>
      </c>
      <c r="D956" s="31" t="s">
        <v>94</v>
      </c>
      <c r="E956" s="32" t="s">
        <v>90</v>
      </c>
      <c r="F956" s="29" t="s">
        <v>105</v>
      </c>
      <c r="G956" s="28" t="s">
        <v>106</v>
      </c>
    </row>
    <row r="957" spans="1:7" ht="21.75" hidden="1" customHeight="1">
      <c r="A957" s="27" t="s">
        <v>55</v>
      </c>
      <c r="B957" s="5" t="s">
        <v>107</v>
      </c>
      <c r="C957" s="30" t="s">
        <v>64</v>
      </c>
      <c r="D957" s="31" t="s">
        <v>108</v>
      </c>
      <c r="E957" s="32" t="s">
        <v>90</v>
      </c>
      <c r="F957" s="29" t="s">
        <v>109</v>
      </c>
      <c r="G957" s="28" t="s">
        <v>110</v>
      </c>
    </row>
    <row r="958" spans="1:7" ht="21.75" hidden="1" customHeight="1">
      <c r="A958" s="27" t="s">
        <v>55</v>
      </c>
      <c r="B958" s="28" t="s">
        <v>111</v>
      </c>
      <c r="C958" s="30" t="s">
        <v>64</v>
      </c>
      <c r="D958" s="5" t="s">
        <v>112</v>
      </c>
      <c r="E958" s="32" t="s">
        <v>90</v>
      </c>
      <c r="F958" s="29" t="s">
        <v>113</v>
      </c>
      <c r="G958" s="28" t="s">
        <v>110</v>
      </c>
    </row>
    <row r="959" spans="1:7" ht="21.75" hidden="1" customHeight="1">
      <c r="A959" s="27" t="s">
        <v>55</v>
      </c>
      <c r="B959" s="28" t="s">
        <v>114</v>
      </c>
      <c r="C959" s="30" t="s">
        <v>64</v>
      </c>
      <c r="D959" s="31" t="s">
        <v>115</v>
      </c>
      <c r="E959" s="32" t="s">
        <v>90</v>
      </c>
      <c r="F959" s="29" t="s">
        <v>116</v>
      </c>
      <c r="G959" s="28" t="s">
        <v>110</v>
      </c>
    </row>
    <row r="960" spans="1:7" ht="21.75" hidden="1" customHeight="1">
      <c r="A960" s="27" t="s">
        <v>55</v>
      </c>
      <c r="B960" s="28" t="s">
        <v>117</v>
      </c>
      <c r="C960" s="30" t="s">
        <v>64</v>
      </c>
      <c r="D960" s="31" t="s">
        <v>94</v>
      </c>
      <c r="E960" s="32" t="s">
        <v>90</v>
      </c>
      <c r="F960" s="29" t="s">
        <v>118</v>
      </c>
      <c r="G960" s="28" t="s">
        <v>110</v>
      </c>
    </row>
    <row r="961" spans="1:7" ht="21.75" hidden="1" customHeight="1">
      <c r="A961" s="27" t="s">
        <v>55</v>
      </c>
      <c r="B961" s="28" t="s">
        <v>119</v>
      </c>
      <c r="C961" s="30" t="s">
        <v>64</v>
      </c>
      <c r="D961" s="31" t="s">
        <v>120</v>
      </c>
      <c r="E961" s="32" t="s">
        <v>90</v>
      </c>
      <c r="F961" s="29" t="s">
        <v>121</v>
      </c>
      <c r="G961" s="28" t="s">
        <v>110</v>
      </c>
    </row>
    <row r="962" spans="1:7" ht="21.75" hidden="1" customHeight="1">
      <c r="A962" s="27" t="s">
        <v>55</v>
      </c>
      <c r="B962" s="28" t="s">
        <v>122</v>
      </c>
      <c r="C962" s="30" t="s">
        <v>64</v>
      </c>
      <c r="D962" s="31" t="s">
        <v>108</v>
      </c>
      <c r="E962" s="32" t="s">
        <v>90</v>
      </c>
      <c r="F962" s="29" t="s">
        <v>123</v>
      </c>
      <c r="G962" s="28" t="s">
        <v>110</v>
      </c>
    </row>
    <row r="963" spans="1:7" ht="21.75" hidden="1" customHeight="1">
      <c r="A963" s="27" t="s">
        <v>55</v>
      </c>
      <c r="B963" s="28" t="s">
        <v>124</v>
      </c>
      <c r="C963" s="30" t="s">
        <v>64</v>
      </c>
      <c r="D963" s="31" t="s">
        <v>108</v>
      </c>
      <c r="E963" s="32" t="s">
        <v>90</v>
      </c>
      <c r="F963" s="29" t="s">
        <v>125</v>
      </c>
      <c r="G963" s="28" t="s">
        <v>126</v>
      </c>
    </row>
    <row r="964" spans="1:7" ht="21.75" hidden="1" customHeight="1">
      <c r="A964" s="27" t="s">
        <v>55</v>
      </c>
      <c r="B964" s="28" t="s">
        <v>127</v>
      </c>
      <c r="C964" s="30" t="s">
        <v>64</v>
      </c>
      <c r="D964" s="31" t="s">
        <v>108</v>
      </c>
      <c r="E964" s="32" t="s">
        <v>90</v>
      </c>
      <c r="F964" s="29" t="s">
        <v>128</v>
      </c>
      <c r="G964" s="28" t="s">
        <v>129</v>
      </c>
    </row>
    <row r="965" spans="1:7" ht="21.75" hidden="1" customHeight="1">
      <c r="A965" s="27" t="s">
        <v>55</v>
      </c>
      <c r="B965" s="28" t="s">
        <v>130</v>
      </c>
      <c r="C965" s="30" t="s">
        <v>64</v>
      </c>
      <c r="D965" s="31" t="s">
        <v>131</v>
      </c>
      <c r="E965" s="32" t="s">
        <v>90</v>
      </c>
      <c r="F965" s="29" t="s">
        <v>132</v>
      </c>
      <c r="G965" s="28" t="s">
        <v>129</v>
      </c>
    </row>
    <row r="966" spans="1:7" ht="21.75" hidden="1" customHeight="1">
      <c r="A966" s="27" t="s">
        <v>55</v>
      </c>
      <c r="B966" s="5" t="s">
        <v>133</v>
      </c>
      <c r="C966" s="30" t="s">
        <v>64</v>
      </c>
      <c r="D966" s="31" t="s">
        <v>134</v>
      </c>
      <c r="E966" s="32" t="s">
        <v>90</v>
      </c>
      <c r="F966" s="29" t="s">
        <v>135</v>
      </c>
      <c r="G966" s="28" t="s">
        <v>129</v>
      </c>
    </row>
    <row r="967" spans="1:7" ht="21.75" hidden="1" customHeight="1">
      <c r="A967" s="27" t="s">
        <v>55</v>
      </c>
      <c r="B967" s="28" t="s">
        <v>136</v>
      </c>
      <c r="C967" s="30" t="s">
        <v>64</v>
      </c>
      <c r="D967" s="31" t="s">
        <v>131</v>
      </c>
      <c r="E967" s="32" t="s">
        <v>90</v>
      </c>
      <c r="F967" s="29" t="s">
        <v>137</v>
      </c>
      <c r="G967" s="28" t="s">
        <v>129</v>
      </c>
    </row>
    <row r="968" spans="1:7" ht="21.75" hidden="1" customHeight="1">
      <c r="A968" s="27" t="s">
        <v>55</v>
      </c>
      <c r="B968" s="28" t="s">
        <v>138</v>
      </c>
      <c r="C968" s="30" t="s">
        <v>64</v>
      </c>
      <c r="D968" s="31" t="s">
        <v>131</v>
      </c>
      <c r="E968" s="32" t="s">
        <v>90</v>
      </c>
      <c r="F968" s="29" t="s">
        <v>139</v>
      </c>
      <c r="G968" s="28" t="s">
        <v>87</v>
      </c>
    </row>
    <row r="969" spans="1:7" ht="21.75" hidden="1" customHeight="1">
      <c r="A969" s="27" t="s">
        <v>55</v>
      </c>
      <c r="B969" s="28" t="s">
        <v>140</v>
      </c>
      <c r="C969" s="30" t="s">
        <v>64</v>
      </c>
      <c r="D969" s="31" t="s">
        <v>94</v>
      </c>
      <c r="E969" s="32" t="s">
        <v>90</v>
      </c>
      <c r="F969" s="29" t="s">
        <v>141</v>
      </c>
      <c r="G969" s="28" t="s">
        <v>87</v>
      </c>
    </row>
    <row r="970" spans="1:7" ht="21.75" hidden="1" customHeight="1">
      <c r="A970" s="27" t="s">
        <v>55</v>
      </c>
      <c r="B970" s="28" t="s">
        <v>142</v>
      </c>
      <c r="C970" s="30" t="s">
        <v>64</v>
      </c>
      <c r="D970" s="31" t="s">
        <v>94</v>
      </c>
      <c r="E970" s="32" t="s">
        <v>90</v>
      </c>
      <c r="F970" s="29" t="s">
        <v>143</v>
      </c>
      <c r="G970" s="28" t="s">
        <v>144</v>
      </c>
    </row>
    <row r="971" spans="1:7" ht="21.75" hidden="1" customHeight="1">
      <c r="A971" s="27" t="s">
        <v>55</v>
      </c>
      <c r="B971" s="28" t="s">
        <v>145</v>
      </c>
      <c r="C971" s="30" t="s">
        <v>64</v>
      </c>
      <c r="D971" s="31" t="s">
        <v>99</v>
      </c>
      <c r="E971" s="32" t="s">
        <v>90</v>
      </c>
      <c r="F971" s="29" t="s">
        <v>146</v>
      </c>
      <c r="G971" s="28" t="s">
        <v>147</v>
      </c>
    </row>
    <row r="972" spans="1:7" ht="21.75" hidden="1" customHeight="1">
      <c r="A972" s="27" t="s">
        <v>55</v>
      </c>
      <c r="B972" s="28" t="s">
        <v>148</v>
      </c>
      <c r="C972" s="30" t="s">
        <v>64</v>
      </c>
      <c r="D972" s="31" t="s">
        <v>99</v>
      </c>
      <c r="E972" s="32" t="s">
        <v>90</v>
      </c>
      <c r="F972" s="29" t="s">
        <v>149</v>
      </c>
      <c r="G972" s="28" t="s">
        <v>150</v>
      </c>
    </row>
    <row r="973" spans="1:7" ht="21.75" hidden="1" customHeight="1">
      <c r="A973" s="27" t="s">
        <v>55</v>
      </c>
      <c r="B973" s="5" t="s">
        <v>151</v>
      </c>
      <c r="C973" s="30" t="s">
        <v>64</v>
      </c>
      <c r="D973" s="31" t="s">
        <v>99</v>
      </c>
      <c r="E973" s="32" t="s">
        <v>90</v>
      </c>
      <c r="F973" s="5" t="s">
        <v>152</v>
      </c>
      <c r="G973" s="33" t="s">
        <v>147</v>
      </c>
    </row>
    <row r="974" spans="1:7" ht="21.75" hidden="1" customHeight="1">
      <c r="A974" s="27" t="s">
        <v>55</v>
      </c>
      <c r="B974" s="5" t="s">
        <v>153</v>
      </c>
      <c r="C974" s="30" t="s">
        <v>64</v>
      </c>
      <c r="D974" s="33" t="s">
        <v>94</v>
      </c>
      <c r="E974" s="32" t="s">
        <v>90</v>
      </c>
      <c r="F974" s="5" t="s">
        <v>154</v>
      </c>
      <c r="G974" s="33" t="s">
        <v>155</v>
      </c>
    </row>
    <row r="975" spans="1:7" ht="21.75" hidden="1" customHeight="1">
      <c r="A975" s="27" t="s">
        <v>55</v>
      </c>
      <c r="B975" s="5" t="s">
        <v>156</v>
      </c>
      <c r="C975" s="30" t="s">
        <v>64</v>
      </c>
      <c r="D975" s="33" t="s">
        <v>115</v>
      </c>
      <c r="E975" s="32" t="s">
        <v>90</v>
      </c>
      <c r="F975" s="5" t="s">
        <v>157</v>
      </c>
      <c r="G975" s="33" t="s">
        <v>155</v>
      </c>
    </row>
    <row r="976" spans="1:7" ht="21.75" hidden="1" customHeight="1">
      <c r="A976" s="27" t="s">
        <v>55</v>
      </c>
      <c r="B976" s="5" t="s">
        <v>158</v>
      </c>
      <c r="C976" s="30" t="s">
        <v>64</v>
      </c>
      <c r="D976" s="33" t="s">
        <v>99</v>
      </c>
      <c r="E976" s="32" t="s">
        <v>90</v>
      </c>
      <c r="F976" s="5" t="s">
        <v>159</v>
      </c>
      <c r="G976" s="33" t="s">
        <v>155</v>
      </c>
    </row>
    <row r="977" spans="1:9" ht="21.75" hidden="1" customHeight="1">
      <c r="A977" s="27" t="s">
        <v>55</v>
      </c>
      <c r="B977" s="5" t="s">
        <v>160</v>
      </c>
      <c r="C977" s="30" t="s">
        <v>64</v>
      </c>
      <c r="D977" s="33" t="s">
        <v>161</v>
      </c>
      <c r="E977" s="32"/>
      <c r="F977" s="29"/>
      <c r="G977" s="28"/>
    </row>
    <row r="978" spans="1:9" ht="21.75" hidden="1" customHeight="1">
      <c r="A978" s="27" t="s">
        <v>55</v>
      </c>
      <c r="C978" s="30" t="s">
        <v>64</v>
      </c>
      <c r="E978" s="32"/>
      <c r="F978" s="29"/>
      <c r="G978" s="28"/>
    </row>
    <row r="979" spans="1:9" ht="21.75" hidden="1" customHeight="1">
      <c r="A979" s="27" t="s">
        <v>55</v>
      </c>
      <c r="C979" s="30" t="s">
        <v>64</v>
      </c>
      <c r="E979" s="32"/>
      <c r="F979" s="29"/>
      <c r="G979" s="28"/>
    </row>
    <row r="980" spans="1:9" ht="21.75" hidden="1" customHeight="1">
      <c r="A980" s="27" t="s">
        <v>55</v>
      </c>
      <c r="C980" s="30" t="s">
        <v>64</v>
      </c>
      <c r="E980" s="32"/>
      <c r="F980" s="29"/>
      <c r="G980" s="28"/>
    </row>
    <row r="981" spans="1:9" ht="21.75" hidden="1" customHeight="1">
      <c r="A981" s="27" t="s">
        <v>55</v>
      </c>
      <c r="C981" s="30" t="s">
        <v>64</v>
      </c>
      <c r="E981" s="32"/>
      <c r="F981" s="29"/>
      <c r="G981" s="28"/>
    </row>
    <row r="982" spans="1:9" ht="21.75" hidden="1" customHeight="1">
      <c r="A982" s="27" t="s">
        <v>55</v>
      </c>
      <c r="B982" s="5" t="s">
        <v>116</v>
      </c>
      <c r="C982" s="30" t="s">
        <v>64</v>
      </c>
      <c r="D982" s="33" t="s">
        <v>161</v>
      </c>
      <c r="E982" s="34"/>
      <c r="F982" s="29" t="s">
        <v>162</v>
      </c>
      <c r="G982" s="28" t="s">
        <v>147</v>
      </c>
    </row>
    <row r="983" spans="1:9" ht="21.75" hidden="1" customHeight="1">
      <c r="A983" s="27" t="s">
        <v>55</v>
      </c>
      <c r="B983" s="28" t="s">
        <v>138</v>
      </c>
      <c r="C983" s="30" t="s">
        <v>64</v>
      </c>
      <c r="D983" s="31" t="s">
        <v>131</v>
      </c>
      <c r="E983" s="32"/>
      <c r="F983" s="29"/>
      <c r="G983" s="28"/>
    </row>
    <row r="984" spans="1:9" ht="8.25" hidden="1" customHeight="1">
      <c r="A984" s="19"/>
      <c r="B984" s="314"/>
      <c r="C984" s="314"/>
      <c r="D984" s="314"/>
      <c r="E984" s="314"/>
      <c r="F984" s="314"/>
      <c r="G984" s="314"/>
    </row>
    <row r="985" spans="1:9" ht="21" hidden="1" customHeight="1">
      <c r="A985" s="303" t="s">
        <v>273</v>
      </c>
      <c r="B985" s="303"/>
      <c r="C985" s="303"/>
      <c r="D985" s="303"/>
      <c r="E985" s="303"/>
      <c r="F985" s="303"/>
      <c r="G985" s="303"/>
    </row>
    <row r="986" spans="1:9" ht="21.75" hidden="1" customHeight="1">
      <c r="A986" s="303" t="s">
        <v>163</v>
      </c>
      <c r="B986" s="303"/>
      <c r="C986" s="303"/>
      <c r="D986" s="303"/>
      <c r="E986" s="303"/>
      <c r="F986" s="303"/>
      <c r="G986" s="303"/>
    </row>
    <row r="987" spans="1:9" ht="36" hidden="1" customHeight="1">
      <c r="A987" s="315" t="s">
        <v>164</v>
      </c>
      <c r="B987" s="315"/>
      <c r="C987" s="315"/>
      <c r="D987" s="315"/>
      <c r="E987" s="315"/>
      <c r="F987" s="315"/>
      <c r="G987" s="315"/>
      <c r="H987" s="36"/>
      <c r="I987" s="37"/>
    </row>
    <row r="988" spans="1:9" s="40" customFormat="1" ht="3" hidden="1" customHeight="1">
      <c r="A988" s="359"/>
      <c r="B988" s="359"/>
      <c r="C988" s="359"/>
      <c r="D988" s="359"/>
      <c r="E988" s="359"/>
      <c r="F988" s="359"/>
      <c r="G988" s="359"/>
      <c r="H988" s="38"/>
      <c r="I988" s="39"/>
    </row>
    <row r="989" spans="1:9" s="40" customFormat="1" ht="32.25" hidden="1" customHeight="1">
      <c r="A989" s="41" t="s">
        <v>55</v>
      </c>
      <c r="B989" s="360" t="s">
        <v>165</v>
      </c>
      <c r="C989" s="360"/>
      <c r="D989" s="360"/>
      <c r="E989" s="360"/>
      <c r="F989" s="360"/>
      <c r="G989" s="360"/>
      <c r="H989" s="42" t="s">
        <v>166</v>
      </c>
      <c r="I989" s="43"/>
    </row>
    <row r="990" spans="1:9" s="40" customFormat="1" ht="32.25" hidden="1" customHeight="1">
      <c r="A990" s="41" t="s">
        <v>55</v>
      </c>
      <c r="B990" s="360" t="s">
        <v>167</v>
      </c>
      <c r="C990" s="360"/>
      <c r="D990" s="360"/>
      <c r="E990" s="360"/>
      <c r="F990" s="360"/>
      <c r="G990" s="360"/>
      <c r="H990" s="42" t="s">
        <v>168</v>
      </c>
      <c r="I990" s="44"/>
    </row>
    <row r="991" spans="1:9" s="40" customFormat="1" ht="32.25" hidden="1" customHeight="1">
      <c r="A991" s="41" t="s">
        <v>55</v>
      </c>
      <c r="B991" s="360" t="s">
        <v>169</v>
      </c>
      <c r="C991" s="360"/>
      <c r="D991" s="360"/>
      <c r="E991" s="360"/>
      <c r="F991" s="360"/>
      <c r="G991" s="360"/>
      <c r="H991" s="361" t="s">
        <v>170</v>
      </c>
      <c r="I991" s="362"/>
    </row>
    <row r="992" spans="1:9" s="48" customFormat="1" hidden="1">
      <c r="A992" s="45" t="s">
        <v>81</v>
      </c>
      <c r="B992" s="350" t="s">
        <v>171</v>
      </c>
      <c r="C992" s="350"/>
      <c r="D992" s="350"/>
      <c r="E992" s="350"/>
      <c r="F992" s="350"/>
      <c r="G992" s="350"/>
      <c r="H992" s="46"/>
      <c r="I992" s="47"/>
    </row>
    <row r="993" spans="1:9" s="49" customFormat="1" ht="10.5" hidden="1" customHeight="1">
      <c r="B993" s="18"/>
      <c r="C993" s="18"/>
      <c r="D993" s="18"/>
      <c r="E993" s="18"/>
      <c r="F993" s="18"/>
      <c r="G993" s="50"/>
    </row>
    <row r="994" spans="1:9" s="52" customFormat="1" ht="24.75" hidden="1" customHeight="1">
      <c r="A994" s="51" t="s">
        <v>1</v>
      </c>
      <c r="B994" s="51" t="s">
        <v>172</v>
      </c>
      <c r="C994" s="65"/>
      <c r="D994" s="51" t="s">
        <v>173</v>
      </c>
      <c r="E994" s="51" t="s">
        <v>174</v>
      </c>
      <c r="F994" s="51" t="s">
        <v>175</v>
      </c>
      <c r="G994" s="51" t="s">
        <v>176</v>
      </c>
      <c r="I994" s="53"/>
    </row>
    <row r="995" spans="1:9" ht="16.350000000000001" hidden="1" customHeight="1">
      <c r="A995" s="54">
        <v>1</v>
      </c>
      <c r="B995" s="55" t="s">
        <v>177</v>
      </c>
      <c r="C995" s="202" t="s">
        <v>64</v>
      </c>
      <c r="D995" s="57" t="s">
        <v>303</v>
      </c>
      <c r="E995" s="57" t="s">
        <v>303</v>
      </c>
      <c r="F995" s="57" t="s">
        <v>303</v>
      </c>
      <c r="G995" s="57" t="s">
        <v>303</v>
      </c>
    </row>
    <row r="996" spans="1:9" ht="17.45" hidden="1" customHeight="1">
      <c r="A996" s="54">
        <v>2</v>
      </c>
      <c r="B996" s="55" t="s">
        <v>178</v>
      </c>
      <c r="C996" s="202" t="s">
        <v>64</v>
      </c>
      <c r="D996" s="58" t="s">
        <v>304</v>
      </c>
      <c r="E996" s="58" t="s">
        <v>304</v>
      </c>
      <c r="F996" s="58" t="s">
        <v>304</v>
      </c>
      <c r="G996" s="58" t="s">
        <v>304</v>
      </c>
    </row>
    <row r="997" spans="1:9" hidden="1">
      <c r="A997" s="59" t="s">
        <v>55</v>
      </c>
      <c r="B997" s="55" t="s">
        <v>179</v>
      </c>
      <c r="C997" s="202"/>
      <c r="D997" s="58" t="str">
        <f>D934</f>
        <v>TOYOTA</v>
      </c>
      <c r="E997" s="58" t="str">
        <f>D997</f>
        <v>TOYOTA</v>
      </c>
      <c r="F997" s="58" t="str">
        <f>E997</f>
        <v>TOYOTA</v>
      </c>
      <c r="G997" s="58" t="str">
        <f>F997</f>
        <v>TOYOTA</v>
      </c>
    </row>
    <row r="998" spans="1:9" hidden="1">
      <c r="A998" s="59" t="s">
        <v>55</v>
      </c>
      <c r="B998" s="55" t="s">
        <v>3</v>
      </c>
      <c r="C998" s="202"/>
      <c r="D998" s="60">
        <f>D936</f>
        <v>2020</v>
      </c>
      <c r="E998" s="60">
        <f>D998</f>
        <v>2020</v>
      </c>
      <c r="F998" s="60">
        <f>D998</f>
        <v>2020</v>
      </c>
      <c r="G998" s="60">
        <f>D998</f>
        <v>2020</v>
      </c>
    </row>
    <row r="999" spans="1:9" hidden="1">
      <c r="A999" s="59" t="s">
        <v>55</v>
      </c>
      <c r="B999" s="55" t="s">
        <v>4</v>
      </c>
      <c r="C999" s="202"/>
      <c r="D999" s="58" t="str">
        <f>D935</f>
        <v>Việt Nam</v>
      </c>
      <c r="E999" s="58" t="str">
        <f>D999</f>
        <v>Việt Nam</v>
      </c>
      <c r="F999" s="58" t="str">
        <f>D999</f>
        <v>Việt Nam</v>
      </c>
      <c r="G999" s="58" t="str">
        <f>D999</f>
        <v>Việt Nam</v>
      </c>
    </row>
    <row r="1000" spans="1:9" ht="55.35" hidden="1" customHeight="1">
      <c r="A1000" s="54">
        <v>3</v>
      </c>
      <c r="B1000" s="55" t="s">
        <v>180</v>
      </c>
      <c r="C1000" s="203" t="s">
        <v>64</v>
      </c>
      <c r="D1000" s="152"/>
      <c r="E1000" s="153" t="s">
        <v>360</v>
      </c>
      <c r="F1000" s="153" t="s">
        <v>366</v>
      </c>
      <c r="G1000" s="153" t="s">
        <v>361</v>
      </c>
    </row>
    <row r="1001" spans="1:9" s="63" customFormat="1" ht="21" hidden="1" customHeight="1">
      <c r="A1001" s="54">
        <v>4</v>
      </c>
      <c r="B1001" s="61" t="s">
        <v>181</v>
      </c>
      <c r="C1001" s="204" t="s">
        <v>64</v>
      </c>
      <c r="D1001" s="62" t="s">
        <v>279</v>
      </c>
      <c r="E1001" s="62" t="s">
        <v>279</v>
      </c>
      <c r="F1001" s="62" t="s">
        <v>279</v>
      </c>
      <c r="G1001" s="62" t="s">
        <v>279</v>
      </c>
      <c r="I1001" s="19"/>
    </row>
    <row r="1002" spans="1:9" s="67" customFormat="1" ht="30.6" hidden="1" customHeight="1">
      <c r="A1002" s="64">
        <v>5</v>
      </c>
      <c r="B1002" s="65" t="s">
        <v>182</v>
      </c>
      <c r="C1002" s="205" t="s">
        <v>64</v>
      </c>
      <c r="D1002" s="66" t="s">
        <v>183</v>
      </c>
      <c r="E1002" s="66" t="s">
        <v>183</v>
      </c>
      <c r="F1002" s="66" t="s">
        <v>183</v>
      </c>
      <c r="G1002" s="66" t="s">
        <v>183</v>
      </c>
      <c r="I1002" s="68"/>
    </row>
    <row r="1003" spans="1:9" ht="16.7" hidden="1" customHeight="1">
      <c r="A1003" s="69">
        <v>6</v>
      </c>
      <c r="B1003" s="70" t="s">
        <v>184</v>
      </c>
      <c r="C1003" s="205" t="s">
        <v>64</v>
      </c>
      <c r="D1003" s="71"/>
      <c r="E1003" s="72">
        <v>675000000</v>
      </c>
      <c r="F1003" s="72">
        <v>675000000</v>
      </c>
      <c r="G1003" s="72">
        <v>670000000</v>
      </c>
    </row>
    <row r="1004" spans="1:9" ht="21" hidden="1" customHeight="1">
      <c r="A1004" s="69">
        <v>7</v>
      </c>
      <c r="B1004" s="70" t="s">
        <v>185</v>
      </c>
      <c r="C1004" s="205" t="s">
        <v>64</v>
      </c>
      <c r="D1004" s="71"/>
      <c r="E1004" s="73">
        <v>0.92</v>
      </c>
      <c r="F1004" s="73">
        <v>0.92</v>
      </c>
      <c r="G1004" s="73">
        <v>0.92</v>
      </c>
      <c r="I1004" s="74" t="e">
        <f>E1118</f>
        <v>#REF!</v>
      </c>
    </row>
    <row r="1005" spans="1:9" ht="18" hidden="1" customHeight="1">
      <c r="A1005" s="69">
        <v>8</v>
      </c>
      <c r="B1005" s="70" t="s">
        <v>186</v>
      </c>
      <c r="C1005" s="205" t="s">
        <v>64</v>
      </c>
      <c r="D1005" s="71"/>
      <c r="E1005" s="75" t="s">
        <v>281</v>
      </c>
      <c r="F1005" s="75" t="s">
        <v>281</v>
      </c>
      <c r="G1005" s="75" t="s">
        <v>281</v>
      </c>
    </row>
    <row r="1006" spans="1:9" ht="20.45" hidden="1" customHeight="1">
      <c r="A1006" s="69">
        <v>9</v>
      </c>
      <c r="B1006" s="65" t="s">
        <v>187</v>
      </c>
      <c r="C1006" s="205" t="s">
        <v>64</v>
      </c>
      <c r="D1006" s="76" t="s">
        <v>188</v>
      </c>
      <c r="E1006" s="76" t="s">
        <v>188</v>
      </c>
      <c r="F1006" s="76" t="s">
        <v>188</v>
      </c>
      <c r="G1006" s="76" t="s">
        <v>188</v>
      </c>
    </row>
    <row r="1007" spans="1:9" ht="16.7" hidden="1" customHeight="1">
      <c r="A1007" s="77" t="s">
        <v>55</v>
      </c>
      <c r="B1007" s="65" t="s">
        <v>69</v>
      </c>
      <c r="C1007" s="205"/>
      <c r="D1007" s="76" t="s">
        <v>293</v>
      </c>
      <c r="E1007" s="76" t="s">
        <v>364</v>
      </c>
      <c r="F1007" s="76" t="s">
        <v>359</v>
      </c>
      <c r="G1007" s="76" t="s">
        <v>359</v>
      </c>
    </row>
    <row r="1008" spans="1:9" ht="16.7" hidden="1" customHeight="1">
      <c r="A1008" s="77" t="s">
        <v>55</v>
      </c>
      <c r="B1008" s="65" t="s">
        <v>189</v>
      </c>
      <c r="C1008" s="205"/>
      <c r="D1008" s="76" t="str">
        <f>D948</f>
        <v>30G - 404.25</v>
      </c>
      <c r="E1008" s="76" t="s">
        <v>280</v>
      </c>
      <c r="F1008" s="76" t="s">
        <v>280</v>
      </c>
      <c r="G1008" s="76" t="s">
        <v>280</v>
      </c>
    </row>
    <row r="1009" spans="1:9" ht="16.7" hidden="1" customHeight="1">
      <c r="A1009" s="77" t="s">
        <v>55</v>
      </c>
      <c r="B1009" s="65" t="s">
        <v>190</v>
      </c>
      <c r="C1009" s="205"/>
      <c r="D1009" s="76">
        <v>53664</v>
      </c>
      <c r="E1009" s="76">
        <v>45000</v>
      </c>
      <c r="F1009" s="76">
        <v>45689</v>
      </c>
      <c r="G1009" s="76">
        <v>45000</v>
      </c>
    </row>
    <row r="1010" spans="1:9" ht="30.6" hidden="1" customHeight="1">
      <c r="A1010" s="64">
        <v>10</v>
      </c>
      <c r="B1010" s="65" t="s">
        <v>283</v>
      </c>
      <c r="C1010" s="205" t="s">
        <v>64</v>
      </c>
      <c r="D1010" s="71"/>
      <c r="E1010" s="79">
        <f>E1003*E1004</f>
        <v>621000000</v>
      </c>
      <c r="F1010" s="79">
        <f>F1003*F1004</f>
        <v>621000000</v>
      </c>
      <c r="G1010" s="79">
        <f>G1003*G1004</f>
        <v>616400000</v>
      </c>
    </row>
    <row r="1011" spans="1:9" ht="18.600000000000001" hidden="1" customHeight="1">
      <c r="A1011" s="69">
        <v>11</v>
      </c>
      <c r="B1011" s="70" t="s">
        <v>191</v>
      </c>
      <c r="C1011" s="205" t="s">
        <v>64</v>
      </c>
      <c r="D1011" s="80"/>
      <c r="E1011" s="16" t="s">
        <v>363</v>
      </c>
      <c r="F1011" s="81" t="s">
        <v>365</v>
      </c>
      <c r="G1011" s="81" t="s">
        <v>362</v>
      </c>
    </row>
    <row r="1012" spans="1:9" ht="21" hidden="1" customHeight="1">
      <c r="A1012" s="69">
        <v>12</v>
      </c>
      <c r="B1012" s="70" t="s">
        <v>192</v>
      </c>
      <c r="C1012" s="205" t="s">
        <v>64</v>
      </c>
      <c r="D1012" s="82"/>
      <c r="E1012" s="82" t="str">
        <f>D1001</f>
        <v>Tháng 10 năm 2023</v>
      </c>
      <c r="F1012" s="82" t="str">
        <f>E1012</f>
        <v>Tháng 10 năm 2023</v>
      </c>
      <c r="G1012" s="82" t="str">
        <f>E1012</f>
        <v>Tháng 10 năm 2023</v>
      </c>
    </row>
    <row r="1013" spans="1:9" hidden="1">
      <c r="G1013" s="83"/>
    </row>
    <row r="1014" spans="1:9" ht="22.5" hidden="1" customHeight="1">
      <c r="A1014" s="303" t="s">
        <v>193</v>
      </c>
      <c r="B1014" s="303"/>
      <c r="C1014" s="303"/>
      <c r="D1014" s="303"/>
      <c r="E1014" s="303"/>
      <c r="F1014" s="303"/>
      <c r="G1014" s="303"/>
    </row>
    <row r="1015" spans="1:9" s="40" customFormat="1" ht="54.75" hidden="1" customHeight="1">
      <c r="A1015" s="337" t="s">
        <v>194</v>
      </c>
      <c r="B1015" s="337"/>
      <c r="C1015" s="337"/>
      <c r="D1015" s="337"/>
      <c r="E1015" s="337"/>
      <c r="F1015" s="337"/>
      <c r="G1015" s="337"/>
      <c r="I1015" s="85"/>
    </row>
    <row r="1016" spans="1:9" s="40" customFormat="1" ht="72" hidden="1" customHeight="1">
      <c r="A1016" s="337" t="s">
        <v>195</v>
      </c>
      <c r="B1016" s="337"/>
      <c r="C1016" s="337"/>
      <c r="D1016" s="337"/>
      <c r="E1016" s="337"/>
      <c r="F1016" s="337"/>
      <c r="G1016" s="337"/>
      <c r="I1016" s="85"/>
    </row>
    <row r="1017" spans="1:9" s="40" customFormat="1" ht="21" hidden="1" customHeight="1">
      <c r="A1017" s="363" t="s">
        <v>196</v>
      </c>
      <c r="B1017" s="363"/>
      <c r="C1017" s="363"/>
      <c r="D1017" s="363"/>
      <c r="E1017" s="363"/>
      <c r="F1017" s="363"/>
      <c r="G1017" s="363"/>
      <c r="I1017" s="85"/>
    </row>
    <row r="1018" spans="1:9" s="40" customFormat="1" ht="21" hidden="1" customHeight="1">
      <c r="A1018" s="86" t="s">
        <v>55</v>
      </c>
      <c r="B1018" s="337" t="s">
        <v>197</v>
      </c>
      <c r="C1018" s="337"/>
      <c r="D1018" s="337"/>
      <c r="E1018" s="337"/>
      <c r="F1018" s="337"/>
      <c r="G1018" s="337"/>
      <c r="I1018" s="85"/>
    </row>
    <row r="1019" spans="1:9" s="40" customFormat="1" ht="21" hidden="1" customHeight="1">
      <c r="A1019" s="87"/>
      <c r="B1019" s="88" t="s">
        <v>198</v>
      </c>
      <c r="C1019" s="88"/>
      <c r="D1019" s="355" t="str">
        <f>D1082&amp;". Do lấy TSĐG làm chuẩn nên tổ thẩm định đánh giá TSĐG đạt tỷ lệ 100%"</f>
        <v>Giấy đăng ký xe, đăng kiểm xe. Do lấy TSĐG làm chuẩn nên tổ thẩm định đánh giá TSĐG đạt tỷ lệ 100%</v>
      </c>
      <c r="E1019" s="356"/>
      <c r="F1019" s="356"/>
      <c r="G1019" s="356"/>
      <c r="I1019" s="85"/>
    </row>
    <row r="1020" spans="1:9" s="40" customFormat="1" ht="21" hidden="1" customHeight="1">
      <c r="A1020" s="86" t="s">
        <v>199</v>
      </c>
      <c r="B1020" s="88" t="s">
        <v>200</v>
      </c>
      <c r="C1020" s="88" t="s">
        <v>64</v>
      </c>
      <c r="D1020" s="358" t="str">
        <f>E1082</f>
        <v>Giấy đăng ký xe, đăng kiểm xe</v>
      </c>
      <c r="E1020" s="358"/>
      <c r="F1020" s="332" t="str">
        <f>IF(D1021&gt;100%,"Lợi thế hơn tài sản thẩm định giá",IF(D1021=100%,"Tương đương tài sản thẩm định giá",IF(D1021&lt;100%,"Kém lợi thế hơn tài sản thẩm định giá")))</f>
        <v>Tương đương tài sản thẩm định giá</v>
      </c>
      <c r="G1020" s="332"/>
      <c r="I1020" s="85"/>
    </row>
    <row r="1021" spans="1:9" s="40" customFormat="1" ht="21" hidden="1" customHeight="1">
      <c r="A1021" s="86"/>
      <c r="B1021" s="84" t="s">
        <v>201</v>
      </c>
      <c r="C1021" s="88" t="s">
        <v>64</v>
      </c>
      <c r="D1021" s="90">
        <f>E1083</f>
        <v>1</v>
      </c>
      <c r="E1021" s="84"/>
      <c r="F1021" s="84"/>
      <c r="G1021" s="89"/>
      <c r="I1021" s="85"/>
    </row>
    <row r="1022" spans="1:9" s="40" customFormat="1" ht="21" hidden="1" customHeight="1">
      <c r="A1022" s="86" t="s">
        <v>199</v>
      </c>
      <c r="B1022" s="88" t="s">
        <v>202</v>
      </c>
      <c r="C1022" s="88" t="s">
        <v>64</v>
      </c>
      <c r="D1022" s="91" t="str">
        <f>F1082</f>
        <v>Giấy đăng ký xe, đăng kiểm xe</v>
      </c>
      <c r="E1022" s="92"/>
      <c r="F1022" s="332" t="str">
        <f>IF(D1023&gt;100%,"Lợi thế hơn tài sản thẩm định giá",IF(D1023=100%,"Tương đương tài sản thẩm định giá",IF(D1023&lt;100%,"Kém lợi thế hơn tài sản thẩm định giá")))</f>
        <v>Tương đương tài sản thẩm định giá</v>
      </c>
      <c r="G1022" s="332"/>
      <c r="I1022" s="85"/>
    </row>
    <row r="1023" spans="1:9" s="40" customFormat="1" ht="21" hidden="1" customHeight="1">
      <c r="A1023" s="86"/>
      <c r="B1023" s="84" t="s">
        <v>203</v>
      </c>
      <c r="C1023" s="88" t="s">
        <v>64</v>
      </c>
      <c r="D1023" s="90">
        <f>F1083</f>
        <v>1</v>
      </c>
      <c r="E1023" s="84"/>
      <c r="F1023" s="84"/>
      <c r="G1023" s="89"/>
      <c r="I1023" s="85"/>
    </row>
    <row r="1024" spans="1:9" s="40" customFormat="1" ht="21" hidden="1" customHeight="1">
      <c r="A1024" s="86" t="s">
        <v>199</v>
      </c>
      <c r="B1024" s="88" t="s">
        <v>204</v>
      </c>
      <c r="C1024" s="88" t="s">
        <v>64</v>
      </c>
      <c r="D1024" s="91" t="str">
        <f>G1082</f>
        <v>Giấy đăng ký xe, đăng kiểm xe</v>
      </c>
      <c r="E1024" s="92"/>
      <c r="F1024" s="332" t="str">
        <f>IF(D1025&gt;100%,"Lợi thế hơn tài sản thẩm định giá",IF(D1025=100%,"Tương đương tài sản thẩm định giá",IF(D1025&lt;100%,"Kém lợi thế hơn tài sản thẩm định giá")))</f>
        <v>Tương đương tài sản thẩm định giá</v>
      </c>
      <c r="G1024" s="332"/>
      <c r="I1024" s="85"/>
    </row>
    <row r="1025" spans="1:9" s="40" customFormat="1" ht="21" hidden="1" customHeight="1">
      <c r="A1025" s="86"/>
      <c r="B1025" s="84" t="s">
        <v>205</v>
      </c>
      <c r="C1025" s="88" t="s">
        <v>64</v>
      </c>
      <c r="D1025" s="90">
        <f>G1083</f>
        <v>1</v>
      </c>
      <c r="E1025" s="84"/>
      <c r="F1025" s="84"/>
      <c r="G1025" s="84"/>
      <c r="I1025" s="85"/>
    </row>
    <row r="1026" spans="1:9" s="40" customFormat="1" ht="21" hidden="1" customHeight="1">
      <c r="A1026" s="86" t="s">
        <v>55</v>
      </c>
      <c r="B1026" s="337" t="s">
        <v>206</v>
      </c>
      <c r="C1026" s="337"/>
      <c r="D1026" s="337"/>
      <c r="E1026" s="337"/>
      <c r="F1026" s="337"/>
      <c r="G1026" s="337"/>
      <c r="I1026" s="85"/>
    </row>
    <row r="1027" spans="1:9" s="40" customFormat="1" ht="21" hidden="1" customHeight="1">
      <c r="A1027" s="87"/>
      <c r="B1027" s="88" t="s">
        <v>198</v>
      </c>
      <c r="C1027" s="88"/>
      <c r="D1027" s="355" t="str">
        <f>D1087&amp;". Do lấy TSĐG làm chuẩn nên tổ thẩm định đánh giá TSĐG đạt tỷ lệ 100%"</f>
        <v>2020. Do lấy TSĐG làm chuẩn nên tổ thẩm định đánh giá TSĐG đạt tỷ lệ 100%</v>
      </c>
      <c r="E1027" s="356"/>
      <c r="F1027" s="356"/>
      <c r="G1027" s="356"/>
      <c r="I1027" s="85"/>
    </row>
    <row r="1028" spans="1:9" s="40" customFormat="1" ht="21" hidden="1" customHeight="1">
      <c r="A1028" s="86" t="s">
        <v>199</v>
      </c>
      <c r="B1028" s="88" t="s">
        <v>200</v>
      </c>
      <c r="C1028" s="88" t="s">
        <v>64</v>
      </c>
      <c r="D1028" s="358" t="s">
        <v>207</v>
      </c>
      <c r="E1028" s="358"/>
      <c r="F1028" s="332" t="str">
        <f>IF(D1029&gt;100%,"Lợi thế hơn tài sản thẩm định giá",IF(D1029=100%,"Tương đương tài sản thẩm định giá",IF(D1029&lt;100%,"Kém lợi thế hơn tài sản thẩm định giá")))</f>
        <v>Tương đương tài sản thẩm định giá</v>
      </c>
      <c r="G1028" s="332"/>
      <c r="I1028" s="85"/>
    </row>
    <row r="1029" spans="1:9" s="40" customFormat="1" ht="21" hidden="1" customHeight="1">
      <c r="A1029" s="86"/>
      <c r="B1029" s="84" t="s">
        <v>201</v>
      </c>
      <c r="C1029" s="88" t="s">
        <v>64</v>
      </c>
      <c r="D1029" s="90">
        <f>E1088</f>
        <v>1</v>
      </c>
      <c r="E1029" s="84"/>
      <c r="F1029" s="84"/>
      <c r="G1029" s="89"/>
      <c r="I1029" s="85"/>
    </row>
    <row r="1030" spans="1:9" s="40" customFormat="1" ht="21" hidden="1" customHeight="1">
      <c r="A1030" s="86" t="s">
        <v>199</v>
      </c>
      <c r="B1030" s="88" t="s">
        <v>202</v>
      </c>
      <c r="C1030" s="88" t="s">
        <v>64</v>
      </c>
      <c r="D1030" s="91" t="s">
        <v>207</v>
      </c>
      <c r="E1030" s="92"/>
      <c r="F1030" s="332" t="str">
        <f>IF(D1031&gt;100%,"Lợi thế hơn tài sản thẩm định giá",IF(D1031=100%,"Tương đương tài sản thẩm định giá",IF(D1031&lt;100%,"Kém lợi thế hơn tài sản thẩm định giá")))</f>
        <v>Tương đương tài sản thẩm định giá</v>
      </c>
      <c r="G1030" s="332"/>
      <c r="I1030" s="85"/>
    </row>
    <row r="1031" spans="1:9" s="40" customFormat="1" ht="21" hidden="1" customHeight="1">
      <c r="A1031" s="86"/>
      <c r="B1031" s="84" t="s">
        <v>203</v>
      </c>
      <c r="C1031" s="88" t="s">
        <v>64</v>
      </c>
      <c r="D1031" s="90">
        <f>F1088</f>
        <v>1</v>
      </c>
      <c r="E1031" s="84"/>
      <c r="F1031" s="84"/>
      <c r="G1031" s="89"/>
      <c r="I1031" s="85"/>
    </row>
    <row r="1032" spans="1:9" s="40" customFormat="1" ht="21" hidden="1" customHeight="1">
      <c r="A1032" s="86" t="s">
        <v>199</v>
      </c>
      <c r="B1032" s="88" t="s">
        <v>204</v>
      </c>
      <c r="C1032" s="88" t="s">
        <v>64</v>
      </c>
      <c r="D1032" s="91" t="s">
        <v>207</v>
      </c>
      <c r="E1032" s="92"/>
      <c r="F1032" s="332" t="str">
        <f>IF(D1033&gt;100%,"Lợi thế hơn tài sản thẩm định giá",IF(D1033=100%,"Tương đương tài sản thẩm định giá",IF(D1033&lt;100%,"Kém lợi thế hơn tài sản thẩm định giá")))</f>
        <v>Tương đương tài sản thẩm định giá</v>
      </c>
      <c r="G1032" s="332"/>
      <c r="I1032" s="85"/>
    </row>
    <row r="1033" spans="1:9" s="40" customFormat="1" ht="21" hidden="1" customHeight="1">
      <c r="A1033" s="86"/>
      <c r="B1033" s="84" t="s">
        <v>205</v>
      </c>
      <c r="C1033" s="88" t="s">
        <v>64</v>
      </c>
      <c r="D1033" s="90">
        <f>G1088</f>
        <v>1</v>
      </c>
      <c r="E1033" s="84"/>
      <c r="F1033" s="84"/>
      <c r="G1033" s="84"/>
      <c r="I1033" s="85"/>
    </row>
    <row r="1034" spans="1:9" s="89" customFormat="1" ht="21" hidden="1" customHeight="1">
      <c r="A1034" s="86" t="s">
        <v>55</v>
      </c>
      <c r="B1034" s="337" t="s">
        <v>208</v>
      </c>
      <c r="C1034" s="337"/>
      <c r="D1034" s="337"/>
      <c r="E1034" s="337"/>
      <c r="F1034" s="337"/>
      <c r="G1034" s="337"/>
      <c r="I1034" s="93"/>
    </row>
    <row r="1035" spans="1:9" s="89" customFormat="1" ht="23.45" hidden="1" customHeight="1">
      <c r="A1035" s="87"/>
      <c r="B1035" s="88" t="s">
        <v>198</v>
      </c>
      <c r="C1035" s="88"/>
      <c r="D1035" s="355" t="str">
        <f>D1092&amp;". Do lấy TSĐG làm chuẩn nên tổ thẩm định đánh giá TSĐG đạt tỷ lệ 100%"</f>
        <v>Bạc. Do lấy TSĐG làm chuẩn nên tổ thẩm định đánh giá TSĐG đạt tỷ lệ 100%</v>
      </c>
      <c r="E1035" s="356"/>
      <c r="F1035" s="356"/>
      <c r="G1035" s="356"/>
      <c r="I1035" s="93"/>
    </row>
    <row r="1036" spans="1:9" s="89" customFormat="1" ht="21" hidden="1" customHeight="1">
      <c r="A1036" s="86" t="s">
        <v>199</v>
      </c>
      <c r="B1036" s="88" t="s">
        <v>200</v>
      </c>
      <c r="C1036" s="88" t="s">
        <v>64</v>
      </c>
      <c r="D1036" s="358" t="str">
        <f>E1092</f>
        <v>Nâu</v>
      </c>
      <c r="E1036" s="358"/>
      <c r="F1036" s="332" t="str">
        <f>IF(D1037&gt;100%,"Lợi thế hơn tài sản thẩm định giá",IF(D1037=100%,"Tương đương tài sản thẩm định giá",IF(D1037&lt;100%,"Kém lợi thế hơn tài sản thẩm định giá")))</f>
        <v>Tương đương tài sản thẩm định giá</v>
      </c>
      <c r="G1036" s="332"/>
      <c r="I1036" s="93"/>
    </row>
    <row r="1037" spans="1:9" s="89" customFormat="1" ht="21" hidden="1" customHeight="1">
      <c r="A1037" s="86"/>
      <c r="B1037" s="84" t="s">
        <v>201</v>
      </c>
      <c r="C1037" s="88" t="s">
        <v>64</v>
      </c>
      <c r="D1037" s="90">
        <v>1</v>
      </c>
      <c r="E1037" s="84"/>
      <c r="F1037" s="84"/>
      <c r="I1037" s="93"/>
    </row>
    <row r="1038" spans="1:9" s="89" customFormat="1" ht="21" hidden="1" customHeight="1">
      <c r="A1038" s="86" t="s">
        <v>199</v>
      </c>
      <c r="B1038" s="88" t="s">
        <v>202</v>
      </c>
      <c r="C1038" s="88" t="s">
        <v>64</v>
      </c>
      <c r="D1038" s="91" t="str">
        <f>F1092</f>
        <v>Đồng</v>
      </c>
      <c r="E1038" s="92"/>
      <c r="F1038" s="332" t="str">
        <f>IF(D1039&gt;100%,"Lợi thế hơn tài sản thẩm định giá",IF(D1039=100%,"Tương đương tài sản thẩm định giá",IF(D1039&lt;100%,"Kém lợi thế hơn tài sản thẩm định giá")))</f>
        <v>Tương đương tài sản thẩm định giá</v>
      </c>
      <c r="G1038" s="332"/>
      <c r="I1038" s="93"/>
    </row>
    <row r="1039" spans="1:9" s="89" customFormat="1" ht="21" hidden="1" customHeight="1">
      <c r="A1039" s="86"/>
      <c r="B1039" s="84" t="s">
        <v>203</v>
      </c>
      <c r="C1039" s="88" t="s">
        <v>64</v>
      </c>
      <c r="D1039" s="90">
        <v>1</v>
      </c>
      <c r="E1039" s="84"/>
      <c r="F1039" s="84"/>
      <c r="I1039" s="93"/>
    </row>
    <row r="1040" spans="1:9" s="89" customFormat="1" ht="21" hidden="1" customHeight="1">
      <c r="A1040" s="86" t="s">
        <v>199</v>
      </c>
      <c r="B1040" s="88" t="s">
        <v>204</v>
      </c>
      <c r="C1040" s="88" t="s">
        <v>64</v>
      </c>
      <c r="D1040" s="91" t="str">
        <f>G1092</f>
        <v>Đồng</v>
      </c>
      <c r="E1040" s="92"/>
      <c r="F1040" s="332" t="str">
        <f>IF(D1041&gt;100%,"Lợi thế hơn tài sản thẩm định giá",IF(D1041=100%,"Tương đương tài sản thẩm định giá",IF(D1041&lt;100%,"Kém lợi thế hơn tài sản thẩm định giá")))</f>
        <v>Lợi thế hơn tài sản thẩm định giá</v>
      </c>
      <c r="G1040" s="332"/>
      <c r="I1040" s="93"/>
    </row>
    <row r="1041" spans="1:9" s="89" customFormat="1" ht="21" hidden="1" customHeight="1">
      <c r="A1041" s="86"/>
      <c r="B1041" s="84" t="s">
        <v>205</v>
      </c>
      <c r="C1041" s="88" t="s">
        <v>64</v>
      </c>
      <c r="D1041" s="90">
        <v>1.05</v>
      </c>
      <c r="E1041" s="84"/>
      <c r="F1041" s="84"/>
      <c r="G1041" s="84"/>
      <c r="I1041" s="93"/>
    </row>
    <row r="1042" spans="1:9" s="89" customFormat="1" ht="21" hidden="1" customHeight="1">
      <c r="A1042" s="94" t="s">
        <v>55</v>
      </c>
      <c r="B1042" s="357" t="s">
        <v>209</v>
      </c>
      <c r="C1042" s="337"/>
      <c r="D1042" s="337"/>
      <c r="E1042" s="337"/>
      <c r="F1042" s="337"/>
      <c r="G1042" s="337"/>
      <c r="I1042" s="93"/>
    </row>
    <row r="1043" spans="1:9" s="89" customFormat="1" ht="21" hidden="1" customHeight="1">
      <c r="A1043" s="87"/>
      <c r="B1043" s="88" t="s">
        <v>198</v>
      </c>
      <c r="C1043" s="88"/>
      <c r="D1043" s="355" t="str">
        <f>D1097&amp;". Do lấy TSĐG làm chuẩn nên tổ thẩm định đánh giá TSĐG đạt tỷ lệ 100%"</f>
        <v>30G - 404.25. Do lấy TSĐG làm chuẩn nên tổ thẩm định đánh giá TSĐG đạt tỷ lệ 100%</v>
      </c>
      <c r="E1043" s="356"/>
      <c r="F1043" s="356"/>
      <c r="G1043" s="356"/>
      <c r="I1043" s="93"/>
    </row>
    <row r="1044" spans="1:9" s="89" customFormat="1" ht="21" hidden="1" customHeight="1">
      <c r="A1044" s="86" t="s">
        <v>199</v>
      </c>
      <c r="B1044" s="88" t="s">
        <v>200</v>
      </c>
      <c r="C1044" s="88" t="s">
        <v>64</v>
      </c>
      <c r="D1044" s="354" t="str">
        <f>E1097</f>
        <v>Hà Nội</v>
      </c>
      <c r="E1044" s="331"/>
      <c r="F1044" s="332" t="str">
        <f>IF(D1045&gt;100%,"Lợi thế hơn tài sản thẩm định giá",IF(D1045=100%,"Tương đương tài sản thẩm định giá",IF(D1045&lt;100%,"Kém lợi thế hơn tài sản thẩm định giá")))</f>
        <v>Tương đương tài sản thẩm định giá</v>
      </c>
      <c r="G1044" s="332"/>
      <c r="I1044" s="93"/>
    </row>
    <row r="1045" spans="1:9" s="89" customFormat="1" ht="21" hidden="1" customHeight="1">
      <c r="A1045" s="86"/>
      <c r="B1045" s="84" t="s">
        <v>201</v>
      </c>
      <c r="C1045" s="88" t="s">
        <v>64</v>
      </c>
      <c r="D1045" s="90">
        <v>1</v>
      </c>
      <c r="F1045" s="84"/>
      <c r="G1045" s="84"/>
      <c r="I1045" s="93"/>
    </row>
    <row r="1046" spans="1:9" s="89" customFormat="1" ht="21" hidden="1" customHeight="1">
      <c r="A1046" s="86" t="s">
        <v>199</v>
      </c>
      <c r="B1046" s="88" t="s">
        <v>202</v>
      </c>
      <c r="C1046" s="88" t="s">
        <v>64</v>
      </c>
      <c r="D1046" s="354" t="str">
        <f>F1097</f>
        <v>Hà Nội</v>
      </c>
      <c r="E1046" s="331"/>
      <c r="F1046" s="332" t="str">
        <f>IF(D1047&gt;100%,"Lợi thế hơn tài sản thẩm định giá",IF(D1047=100%,"Tương đương tài sản thẩm định giá",IF(D1047&lt;100%,"Kém lợi thế hơn tài sản thẩm định giá")))</f>
        <v>Tương đương tài sản thẩm định giá</v>
      </c>
      <c r="G1046" s="332"/>
      <c r="I1046" s="93"/>
    </row>
    <row r="1047" spans="1:9" s="89" customFormat="1" ht="21" hidden="1" customHeight="1">
      <c r="A1047" s="86"/>
      <c r="B1047" s="84" t="s">
        <v>203</v>
      </c>
      <c r="C1047" s="88" t="s">
        <v>64</v>
      </c>
      <c r="D1047" s="90">
        <v>1</v>
      </c>
      <c r="F1047" s="84"/>
      <c r="G1047" s="84"/>
      <c r="I1047" s="93"/>
    </row>
    <row r="1048" spans="1:9" s="89" customFormat="1" ht="21" hidden="1" customHeight="1">
      <c r="A1048" s="86" t="s">
        <v>199</v>
      </c>
      <c r="B1048" s="88" t="s">
        <v>204</v>
      </c>
      <c r="C1048" s="88" t="s">
        <v>64</v>
      </c>
      <c r="D1048" s="354" t="str">
        <f>G1097</f>
        <v>Hà Nội</v>
      </c>
      <c r="E1048" s="331"/>
      <c r="F1048" s="332" t="str">
        <f>IF(D1049&gt;100%,"Lợi thế hơn tài sản thẩm định giá",IF(D1049=100%,"Tương đương tài sản thẩm định giá",IF(D1049&lt;100%,"Kém lợi thế hơn tài sản thẩm định giá")))</f>
        <v>Tương đương tài sản thẩm định giá</v>
      </c>
      <c r="G1048" s="332"/>
      <c r="I1048" s="93"/>
    </row>
    <row r="1049" spans="1:9" s="89" customFormat="1" ht="21" hidden="1" customHeight="1">
      <c r="A1049" s="86"/>
      <c r="B1049" s="84" t="s">
        <v>205</v>
      </c>
      <c r="C1049" s="88" t="s">
        <v>64</v>
      </c>
      <c r="D1049" s="90">
        <v>1</v>
      </c>
      <c r="E1049" s="84"/>
      <c r="F1049" s="84"/>
      <c r="G1049" s="84"/>
      <c r="I1049" s="93"/>
    </row>
    <row r="1050" spans="1:9" s="89" customFormat="1" ht="21" hidden="1" customHeight="1">
      <c r="A1050" s="94" t="s">
        <v>55</v>
      </c>
      <c r="B1050" s="337" t="s">
        <v>210</v>
      </c>
      <c r="C1050" s="337"/>
      <c r="D1050" s="337"/>
      <c r="E1050" s="337"/>
      <c r="F1050" s="337"/>
      <c r="G1050" s="337"/>
      <c r="I1050" s="93"/>
    </row>
    <row r="1051" spans="1:9" s="89" customFormat="1" ht="21" hidden="1" customHeight="1">
      <c r="A1051" s="87"/>
      <c r="B1051" s="88" t="s">
        <v>198</v>
      </c>
      <c r="C1051" s="88"/>
      <c r="D1051" s="355" t="str">
        <f>D1102&amp;". Do lấy TSĐG làm chuẩn nên tổ thẩm định đánh giá TSĐG đạt tỷ lệ 100%"</f>
        <v>53664. Do lấy TSĐG làm chuẩn nên tổ thẩm định đánh giá TSĐG đạt tỷ lệ 100%</v>
      </c>
      <c r="E1051" s="356"/>
      <c r="F1051" s="356"/>
      <c r="G1051" s="356"/>
      <c r="I1051" s="93"/>
    </row>
    <row r="1052" spans="1:9" s="89" customFormat="1" ht="21" hidden="1" customHeight="1">
      <c r="A1052" s="86" t="s">
        <v>199</v>
      </c>
      <c r="B1052" s="88" t="s">
        <v>200</v>
      </c>
      <c r="C1052" s="88" t="s">
        <v>64</v>
      </c>
      <c r="D1052" s="91">
        <f>E1102</f>
        <v>45000</v>
      </c>
      <c r="E1052" s="92"/>
      <c r="F1052" s="332" t="str">
        <f>IF(D1053&gt;100%,"Lợi thế hơn tài sản thẩm định giá",IF(D1053=100%,"Tương đương tài sản thẩm định giá",IF(D1053&lt;100%,"Kém lợi thế hơn tài sản thẩm định giá")))</f>
        <v>Lợi thế hơn tài sản thẩm định giá</v>
      </c>
      <c r="G1052" s="332"/>
      <c r="I1052" s="93"/>
    </row>
    <row r="1053" spans="1:9" s="89" customFormat="1" ht="21" hidden="1" customHeight="1">
      <c r="A1053" s="87"/>
      <c r="B1053" s="84" t="s">
        <v>201</v>
      </c>
      <c r="C1053" s="88" t="s">
        <v>64</v>
      </c>
      <c r="D1053" s="90">
        <v>1.03</v>
      </c>
      <c r="E1053" s="84"/>
      <c r="F1053" s="84"/>
      <c r="G1053" s="84"/>
      <c r="I1053" s="93"/>
    </row>
    <row r="1054" spans="1:9" s="89" customFormat="1" ht="21" hidden="1" customHeight="1">
      <c r="A1054" s="86" t="s">
        <v>199</v>
      </c>
      <c r="B1054" s="88" t="s">
        <v>202</v>
      </c>
      <c r="C1054" s="88" t="s">
        <v>64</v>
      </c>
      <c r="D1054" s="91">
        <f>F1102</f>
        <v>45689</v>
      </c>
      <c r="E1054" s="92"/>
      <c r="F1054" s="332" t="str">
        <f>IF(D1055&gt;100%,"Lợi thế hơn tài sản thẩm định giá",IF(D1055=100%,"Tương đương tài sản thẩm định giá",IF(D1055&lt;100%,"Kém lợi thế hơn tài sản thẩm định giá")))</f>
        <v>Lợi thế hơn tài sản thẩm định giá</v>
      </c>
      <c r="G1054" s="332"/>
      <c r="I1054" s="93"/>
    </row>
    <row r="1055" spans="1:9" s="89" customFormat="1" ht="21" hidden="1" customHeight="1">
      <c r="A1055" s="87"/>
      <c r="B1055" s="84" t="s">
        <v>203</v>
      </c>
      <c r="C1055" s="88" t="s">
        <v>64</v>
      </c>
      <c r="D1055" s="90">
        <v>1.03</v>
      </c>
      <c r="E1055" s="84"/>
      <c r="F1055" s="84"/>
      <c r="G1055" s="84"/>
      <c r="I1055" s="93"/>
    </row>
    <row r="1056" spans="1:9" s="89" customFormat="1" ht="21" hidden="1" customHeight="1">
      <c r="A1056" s="86" t="s">
        <v>199</v>
      </c>
      <c r="B1056" s="88" t="s">
        <v>204</v>
      </c>
      <c r="C1056" s="88" t="s">
        <v>64</v>
      </c>
      <c r="D1056" s="91">
        <f>G1102</f>
        <v>45000</v>
      </c>
      <c r="E1056" s="92"/>
      <c r="F1056" s="332" t="str">
        <f>IF(D1057&gt;100%,"Lợi thế hơn tài sản thẩm định giá",IF(D1057=100%,"Tương đương tài sản thẩm định giá",IF(D1057&lt;100%,"Kém lợi thế hơn tài sản thẩm định giá")))</f>
        <v>Lợi thế hơn tài sản thẩm định giá</v>
      </c>
      <c r="G1056" s="332"/>
      <c r="I1056" s="93"/>
    </row>
    <row r="1057" spans="1:9" s="89" customFormat="1" ht="21" hidden="1" customHeight="1">
      <c r="A1057" s="87"/>
      <c r="B1057" s="84" t="s">
        <v>205</v>
      </c>
      <c r="C1057" s="88" t="s">
        <v>64</v>
      </c>
      <c r="D1057" s="90">
        <v>1.05</v>
      </c>
      <c r="E1057" s="84"/>
      <c r="F1057" s="84"/>
      <c r="G1057" s="84"/>
      <c r="I1057" s="93"/>
    </row>
    <row r="1058" spans="1:9" s="89" customFormat="1" ht="21" hidden="1" customHeight="1">
      <c r="A1058" s="94" t="s">
        <v>55</v>
      </c>
      <c r="B1058" s="357" t="s">
        <v>211</v>
      </c>
      <c r="C1058" s="337"/>
      <c r="D1058" s="337"/>
      <c r="E1058" s="337"/>
      <c r="F1058" s="337"/>
      <c r="G1058" s="337"/>
      <c r="I1058" s="93"/>
    </row>
    <row r="1059" spans="1:9" s="89" customFormat="1" ht="21" hidden="1" customHeight="1">
      <c r="A1059" s="87"/>
      <c r="B1059" s="88" t="s">
        <v>198</v>
      </c>
      <c r="C1059" s="88"/>
      <c r="D1059" s="355" t="e">
        <f>#REF!&amp;". Do lấy TSĐG làm chuẩn nên tổ thẩm định đánh giá TSĐG đạt tỷ lệ 100%"</f>
        <v>#REF!</v>
      </c>
      <c r="E1059" s="356"/>
      <c r="F1059" s="356"/>
      <c r="G1059" s="356"/>
      <c r="I1059" s="93"/>
    </row>
    <row r="1060" spans="1:9" s="89" customFormat="1" ht="21" hidden="1" customHeight="1">
      <c r="A1060" s="86" t="s">
        <v>199</v>
      </c>
      <c r="B1060" s="88" t="s">
        <v>200</v>
      </c>
      <c r="C1060" s="88" t="s">
        <v>64</v>
      </c>
      <c r="D1060" s="95" t="e">
        <f>#REF!</f>
        <v>#REF!</v>
      </c>
      <c r="E1060" s="92"/>
      <c r="F1060" s="332" t="str">
        <f>IF(D1061&gt;100%,"Lợi thế hơn tài sản thẩm định giá",IF(D1061=100%,"Tương đương tài sản thẩm định giá",IF(D1061&lt;100%,"Kém lợi thế hơn tài sản thẩm định giá")))</f>
        <v>Tương đương tài sản thẩm định giá</v>
      </c>
      <c r="G1060" s="332"/>
      <c r="I1060" s="93"/>
    </row>
    <row r="1061" spans="1:9" s="89" customFormat="1" ht="21" hidden="1" customHeight="1">
      <c r="A1061" s="86"/>
      <c r="B1061" s="84" t="s">
        <v>201</v>
      </c>
      <c r="C1061" s="88" t="s">
        <v>64</v>
      </c>
      <c r="D1061" s="90">
        <v>1</v>
      </c>
      <c r="E1061" s="84"/>
      <c r="F1061" s="84"/>
      <c r="G1061" s="84"/>
      <c r="I1061" s="93"/>
    </row>
    <row r="1062" spans="1:9" s="89" customFormat="1" ht="21" hidden="1" customHeight="1">
      <c r="A1062" s="86" t="s">
        <v>199</v>
      </c>
      <c r="B1062" s="88" t="s">
        <v>202</v>
      </c>
      <c r="C1062" s="88" t="s">
        <v>64</v>
      </c>
      <c r="D1062" s="95" t="e">
        <f>#REF!</f>
        <v>#REF!</v>
      </c>
      <c r="E1062" s="92"/>
      <c r="F1062" s="332" t="str">
        <f>IF(D1063&gt;100%,"Lợi thế hơn tài sản thẩm định giá",IF(D1063=100%,"Tương đương tài sản thẩm định giá",IF(D1063&lt;100%,"Kém lợi thế hơn tài sản thẩm định giá")))</f>
        <v>Tương đương tài sản thẩm định giá</v>
      </c>
      <c r="G1062" s="332"/>
      <c r="I1062" s="93"/>
    </row>
    <row r="1063" spans="1:9" s="89" customFormat="1" ht="21" hidden="1" customHeight="1">
      <c r="A1063" s="86"/>
      <c r="B1063" s="84" t="s">
        <v>203</v>
      </c>
      <c r="C1063" s="88" t="s">
        <v>64</v>
      </c>
      <c r="D1063" s="90">
        <v>1</v>
      </c>
      <c r="E1063" s="84"/>
      <c r="F1063" s="84"/>
      <c r="G1063" s="84"/>
      <c r="I1063" s="93"/>
    </row>
    <row r="1064" spans="1:9" s="89" customFormat="1" ht="21" hidden="1" customHeight="1">
      <c r="A1064" s="86" t="s">
        <v>199</v>
      </c>
      <c r="B1064" s="88" t="s">
        <v>204</v>
      </c>
      <c r="C1064" s="88" t="s">
        <v>64</v>
      </c>
      <c r="D1064" s="95" t="e">
        <f>#REF!</f>
        <v>#REF!</v>
      </c>
      <c r="E1064" s="92"/>
      <c r="F1064" s="332" t="str">
        <f>IF(D1065&gt;100%,"Lợi thế hơn tài sản thẩm định giá",IF(D1065=100%,"Tương đương tài sản thẩm định giá",IF(D1065&lt;100%,"Kém lợi thế hơn tài sản thẩm định giá")))</f>
        <v>Tương đương tài sản thẩm định giá</v>
      </c>
      <c r="G1064" s="332"/>
      <c r="I1064" s="93"/>
    </row>
    <row r="1065" spans="1:9" s="89" customFormat="1" ht="21" hidden="1" customHeight="1">
      <c r="A1065" s="86"/>
      <c r="B1065" s="84" t="s">
        <v>205</v>
      </c>
      <c r="C1065" s="88" t="s">
        <v>64</v>
      </c>
      <c r="D1065" s="90">
        <v>1</v>
      </c>
      <c r="E1065" s="84"/>
      <c r="F1065" s="84"/>
      <c r="G1065" s="84"/>
      <c r="I1065" s="93"/>
    </row>
    <row r="1066" spans="1:9" s="89" customFormat="1" ht="21" hidden="1" customHeight="1">
      <c r="A1066" s="94" t="s">
        <v>55</v>
      </c>
      <c r="B1066" s="337" t="s">
        <v>212</v>
      </c>
      <c r="C1066" s="337"/>
      <c r="D1066" s="337"/>
      <c r="E1066" s="337"/>
      <c r="F1066" s="337"/>
      <c r="G1066" s="337"/>
      <c r="I1066" s="93"/>
    </row>
    <row r="1067" spans="1:9" s="89" customFormat="1" ht="21" hidden="1" customHeight="1">
      <c r="A1067" s="87"/>
      <c r="B1067" s="88" t="s">
        <v>198</v>
      </c>
      <c r="C1067" s="88"/>
      <c r="D1067" s="355" t="str">
        <f>D1107&amp;" Do lấy TSĐG làm chuẩn nên tổ thẩm định đánh giá TSĐG đạt tỷ lệ 100%"</f>
        <v>0,5 Do lấy TSĐG làm chuẩn nên tổ thẩm định đánh giá TSĐG đạt tỷ lệ 100%</v>
      </c>
      <c r="E1067" s="356"/>
      <c r="F1067" s="356"/>
      <c r="G1067" s="356"/>
      <c r="I1067" s="93"/>
    </row>
    <row r="1068" spans="1:9" s="89" customFormat="1" ht="21" hidden="1" customHeight="1">
      <c r="A1068" s="86" t="s">
        <v>199</v>
      </c>
      <c r="B1068" s="88" t="s">
        <v>200</v>
      </c>
      <c r="C1068" s="88" t="s">
        <v>64</v>
      </c>
      <c r="D1068" s="331">
        <f>E1107</f>
        <v>0.56999999999999995</v>
      </c>
      <c r="E1068" s="331"/>
      <c r="F1068" s="332" t="str">
        <f>IF(D1069&gt;100%,"Lợi thế hơn tài sản thẩm định giá",IF(D1069=100%,"Tương đương tài sản thẩm định giá",IF(D1069&lt;100%,"Kém lợi thế hơn tài sản thẩm định giá")))</f>
        <v>Tương đương tài sản thẩm định giá</v>
      </c>
      <c r="G1068" s="332"/>
      <c r="I1068" s="93"/>
    </row>
    <row r="1069" spans="1:9" s="89" customFormat="1" ht="21" hidden="1" customHeight="1">
      <c r="A1069" s="86"/>
      <c r="B1069" s="84" t="s">
        <v>201</v>
      </c>
      <c r="C1069" s="88" t="s">
        <v>64</v>
      </c>
      <c r="D1069" s="90">
        <v>1</v>
      </c>
      <c r="E1069" s="84"/>
      <c r="F1069" s="84"/>
      <c r="G1069" s="84"/>
      <c r="I1069" s="93"/>
    </row>
    <row r="1070" spans="1:9" s="89" customFormat="1" ht="21" hidden="1" customHeight="1">
      <c r="A1070" s="86" t="s">
        <v>199</v>
      </c>
      <c r="B1070" s="88" t="s">
        <v>202</v>
      </c>
      <c r="C1070" s="88" t="s">
        <v>64</v>
      </c>
      <c r="D1070" s="331">
        <f>F1107</f>
        <v>0.6</v>
      </c>
      <c r="E1070" s="331"/>
      <c r="F1070" s="332" t="str">
        <f>IF(D1071&gt;100%,"Lợi thế hơn tài sản thẩm định giá",IF(D1071=100%,"Tương đương tài sản thẩm định giá",IF(D1071&lt;100%,"Kém lợi thế hơn tài sản thẩm định giá")))</f>
        <v>Lợi thế hơn tài sản thẩm định giá</v>
      </c>
      <c r="G1070" s="332"/>
      <c r="I1070" s="93"/>
    </row>
    <row r="1071" spans="1:9" s="89" customFormat="1" ht="21" hidden="1" customHeight="1">
      <c r="A1071" s="86"/>
      <c r="B1071" s="84" t="s">
        <v>203</v>
      </c>
      <c r="C1071" s="88" t="s">
        <v>64</v>
      </c>
      <c r="D1071" s="90">
        <v>1.05</v>
      </c>
      <c r="E1071" s="84"/>
      <c r="F1071" s="84"/>
      <c r="G1071" s="84"/>
      <c r="I1071" s="93"/>
    </row>
    <row r="1072" spans="1:9" s="89" customFormat="1" ht="21" hidden="1" customHeight="1">
      <c r="A1072" s="86" t="s">
        <v>199</v>
      </c>
      <c r="B1072" s="88" t="s">
        <v>204</v>
      </c>
      <c r="C1072" s="88" t="s">
        <v>64</v>
      </c>
      <c r="D1072" s="331">
        <f>G1107</f>
        <v>0.65</v>
      </c>
      <c r="E1072" s="331"/>
      <c r="F1072" s="332" t="str">
        <f>IF(D1073&gt;100%,"Lợi thế hơn tài sản thẩm định giá",IF(D1073=100%,"Tương đương tài sản thẩm định giá",IF(D1073&lt;100%,"Kém lợi thế hơn tài sản thẩm định giá")))</f>
        <v>Lợi thế hơn tài sản thẩm định giá</v>
      </c>
      <c r="G1072" s="332"/>
      <c r="I1072" s="93"/>
    </row>
    <row r="1073" spans="1:9" s="89" customFormat="1" ht="21" hidden="1" customHeight="1">
      <c r="A1073" s="86"/>
      <c r="B1073" s="84" t="s">
        <v>205</v>
      </c>
      <c r="C1073" s="88" t="s">
        <v>64</v>
      </c>
      <c r="D1073" s="90">
        <v>1.05</v>
      </c>
      <c r="E1073" s="84"/>
      <c r="F1073" s="84"/>
      <c r="G1073" s="84"/>
      <c r="I1073" s="93"/>
    </row>
    <row r="1074" spans="1:9" ht="22.5" hidden="1" customHeight="1">
      <c r="A1074" s="303" t="s">
        <v>274</v>
      </c>
      <c r="B1074" s="303"/>
      <c r="C1074" s="303"/>
      <c r="D1074" s="303"/>
      <c r="E1074" s="303"/>
      <c r="F1074" s="303"/>
      <c r="G1074" s="303"/>
    </row>
    <row r="1075" spans="1:9" hidden="1">
      <c r="B1075" s="22"/>
      <c r="C1075" s="22"/>
      <c r="E1075" s="18" t="s">
        <v>213</v>
      </c>
    </row>
    <row r="1076" spans="1:9" ht="17.45" hidden="1" customHeight="1">
      <c r="A1076" s="51" t="s">
        <v>1</v>
      </c>
      <c r="B1076" s="51" t="s">
        <v>214</v>
      </c>
      <c r="C1076" s="65"/>
      <c r="D1076" s="51" t="s">
        <v>215</v>
      </c>
      <c r="E1076" s="51" t="s">
        <v>174</v>
      </c>
      <c r="F1076" s="51" t="s">
        <v>175</v>
      </c>
      <c r="G1076" s="51" t="s">
        <v>176</v>
      </c>
    </row>
    <row r="1077" spans="1:9" hidden="1">
      <c r="A1077" s="51">
        <v>1</v>
      </c>
      <c r="B1077" s="96" t="s">
        <v>63</v>
      </c>
      <c r="C1077" s="65"/>
      <c r="D1077" s="97" t="str">
        <f>D996</f>
        <v>Ô tô con</v>
      </c>
      <c r="E1077" s="97" t="str">
        <f>E996</f>
        <v>Ô tô con</v>
      </c>
      <c r="F1077" s="97" t="str">
        <f>F996</f>
        <v>Ô tô con</v>
      </c>
      <c r="G1077" s="97" t="str">
        <f>G996</f>
        <v>Ô tô con</v>
      </c>
    </row>
    <row r="1078" spans="1:9" ht="18" hidden="1" customHeight="1">
      <c r="A1078" s="98">
        <v>2</v>
      </c>
      <c r="B1078" s="96" t="s">
        <v>181</v>
      </c>
      <c r="C1078" s="206" t="s">
        <v>64</v>
      </c>
      <c r="D1078" s="80" t="str">
        <f>D1001</f>
        <v>Tháng 10 năm 2023</v>
      </c>
      <c r="E1078" s="100" t="str">
        <f>E1001</f>
        <v>Tháng 10 năm 2023</v>
      </c>
      <c r="F1078" s="100" t="str">
        <f>F1001</f>
        <v>Tháng 10 năm 2023</v>
      </c>
      <c r="G1078" s="100" t="str">
        <f>G1001</f>
        <v>Tháng 10 năm 2023</v>
      </c>
    </row>
    <row r="1079" spans="1:9" ht="16.7" hidden="1" customHeight="1">
      <c r="A1079" s="98">
        <v>3</v>
      </c>
      <c r="B1079" s="96" t="s">
        <v>186</v>
      </c>
      <c r="C1079" s="206" t="s">
        <v>64</v>
      </c>
      <c r="D1079" s="101"/>
      <c r="E1079" s="75" t="str">
        <f>E1005</f>
        <v>Đã giao bán</v>
      </c>
      <c r="F1079" s="75" t="str">
        <f>F1005</f>
        <v>Đã giao bán</v>
      </c>
      <c r="G1079" s="75" t="str">
        <f>G1005</f>
        <v>Đã giao bán</v>
      </c>
    </row>
    <row r="1080" spans="1:9" ht="33.75" hidden="1" customHeight="1">
      <c r="A1080" s="98">
        <v>4</v>
      </c>
      <c r="B1080" s="96" t="s">
        <v>282</v>
      </c>
      <c r="C1080" s="206" t="s">
        <v>64</v>
      </c>
      <c r="D1080" s="101"/>
      <c r="E1080" s="75">
        <f>E1010</f>
        <v>621000000</v>
      </c>
      <c r="F1080" s="75">
        <f>F1010</f>
        <v>621000000</v>
      </c>
      <c r="G1080" s="75">
        <f>G1010</f>
        <v>616400000</v>
      </c>
    </row>
    <row r="1081" spans="1:9" s="22" customFormat="1" ht="31.5" hidden="1">
      <c r="A1081" s="98">
        <v>5</v>
      </c>
      <c r="B1081" s="96" t="s">
        <v>216</v>
      </c>
      <c r="C1081" s="206" t="s">
        <v>64</v>
      </c>
      <c r="D1081" s="102"/>
      <c r="E1081" s="103"/>
      <c r="F1081" s="103"/>
      <c r="G1081" s="103"/>
      <c r="I1081" s="23"/>
    </row>
    <row r="1082" spans="1:9" s="22" customFormat="1" ht="31.5" hidden="1">
      <c r="A1082" s="333" t="s">
        <v>217</v>
      </c>
      <c r="B1082" s="104" t="s">
        <v>218</v>
      </c>
      <c r="C1082" s="65" t="s">
        <v>64</v>
      </c>
      <c r="D1082" s="105" t="str">
        <f>D1002</f>
        <v>Giấy đăng ký xe, đăng kiểm xe</v>
      </c>
      <c r="E1082" s="105" t="str">
        <f>E1002</f>
        <v>Giấy đăng ký xe, đăng kiểm xe</v>
      </c>
      <c r="F1082" s="105" t="str">
        <f>F1002</f>
        <v>Giấy đăng ký xe, đăng kiểm xe</v>
      </c>
      <c r="G1082" s="105" t="str">
        <f>G1002</f>
        <v>Giấy đăng ký xe, đăng kiểm xe</v>
      </c>
      <c r="I1082" s="23"/>
    </row>
    <row r="1083" spans="1:9" s="22" customFormat="1" ht="17.45" hidden="1" customHeight="1">
      <c r="A1083" s="333"/>
      <c r="B1083" s="106" t="s">
        <v>219</v>
      </c>
      <c r="C1083" s="206" t="s">
        <v>64</v>
      </c>
      <c r="D1083" s="78">
        <v>1</v>
      </c>
      <c r="E1083" s="78">
        <v>1</v>
      </c>
      <c r="F1083" s="78">
        <v>1</v>
      </c>
      <c r="G1083" s="78">
        <v>1</v>
      </c>
      <c r="I1083" s="23"/>
    </row>
    <row r="1084" spans="1:9" s="22" customFormat="1" ht="18" hidden="1" customHeight="1">
      <c r="A1084" s="333"/>
      <c r="B1084" s="106" t="s">
        <v>220</v>
      </c>
      <c r="C1084" s="206" t="s">
        <v>64</v>
      </c>
      <c r="D1084" s="78"/>
      <c r="E1084" s="107">
        <f>(D1083-E1083)/E1083</f>
        <v>0</v>
      </c>
      <c r="F1084" s="107">
        <f>(D1083-F1083)/F1083</f>
        <v>0</v>
      </c>
      <c r="G1084" s="107">
        <f>(D1083-G1083)/G1083</f>
        <v>0</v>
      </c>
      <c r="I1084" s="23"/>
    </row>
    <row r="1085" spans="1:9" s="22" customFormat="1" ht="18" hidden="1" customHeight="1">
      <c r="A1085" s="333"/>
      <c r="B1085" s="106" t="s">
        <v>284</v>
      </c>
      <c r="C1085" s="206" t="s">
        <v>64</v>
      </c>
      <c r="D1085" s="101"/>
      <c r="E1085" s="75">
        <f>E1080*E1084</f>
        <v>0</v>
      </c>
      <c r="F1085" s="75">
        <f>F1080*F1084</f>
        <v>0</v>
      </c>
      <c r="G1085" s="75">
        <f>G1080*G1084</f>
        <v>0</v>
      </c>
      <c r="I1085" s="23"/>
    </row>
    <row r="1086" spans="1:9" s="22" customFormat="1" ht="17.45" hidden="1" customHeight="1">
      <c r="A1086" s="333"/>
      <c r="B1086" s="106" t="s">
        <v>222</v>
      </c>
      <c r="C1086" s="206"/>
      <c r="D1086" s="101"/>
      <c r="E1086" s="75">
        <f>E1080+E1085</f>
        <v>621000000</v>
      </c>
      <c r="F1086" s="75">
        <f>F1080+F1085</f>
        <v>621000000</v>
      </c>
      <c r="G1086" s="75">
        <f>G1080+G1085</f>
        <v>616400000</v>
      </c>
      <c r="I1086" s="23"/>
    </row>
    <row r="1087" spans="1:9" s="22" customFormat="1" hidden="1">
      <c r="A1087" s="333" t="s">
        <v>223</v>
      </c>
      <c r="B1087" s="104" t="s">
        <v>224</v>
      </c>
      <c r="C1087" s="65" t="s">
        <v>64</v>
      </c>
      <c r="D1087" s="108">
        <f>D998</f>
        <v>2020</v>
      </c>
      <c r="E1087" s="108">
        <f>E998</f>
        <v>2020</v>
      </c>
      <c r="F1087" s="108">
        <f>F998</f>
        <v>2020</v>
      </c>
      <c r="G1087" s="108">
        <f>G998</f>
        <v>2020</v>
      </c>
      <c r="I1087" s="23"/>
    </row>
    <row r="1088" spans="1:9" s="22" customFormat="1" ht="16.350000000000001" hidden="1" customHeight="1">
      <c r="A1088" s="333"/>
      <c r="B1088" s="106" t="s">
        <v>219</v>
      </c>
      <c r="C1088" s="206" t="s">
        <v>64</v>
      </c>
      <c r="D1088" s="78">
        <v>1</v>
      </c>
      <c r="E1088" s="78">
        <v>1</v>
      </c>
      <c r="F1088" s="78">
        <v>1</v>
      </c>
      <c r="G1088" s="78">
        <v>1</v>
      </c>
      <c r="I1088" s="23"/>
    </row>
    <row r="1089" spans="1:9" s="22" customFormat="1" ht="18" hidden="1" customHeight="1">
      <c r="A1089" s="333"/>
      <c r="B1089" s="106" t="s">
        <v>220</v>
      </c>
      <c r="C1089" s="206" t="s">
        <v>64</v>
      </c>
      <c r="D1089" s="78"/>
      <c r="E1089" s="107">
        <f>(D1088-E1088)/E1088</f>
        <v>0</v>
      </c>
      <c r="F1089" s="107">
        <f>(D1088-F1088)/F1088</f>
        <v>0</v>
      </c>
      <c r="G1089" s="107">
        <f>(D1088-G1088)/G1088</f>
        <v>0</v>
      </c>
      <c r="I1089" s="23"/>
    </row>
    <row r="1090" spans="1:9" s="22" customFormat="1" ht="18" hidden="1" customHeight="1">
      <c r="A1090" s="333"/>
      <c r="B1090" s="106" t="s">
        <v>284</v>
      </c>
      <c r="C1090" s="206" t="s">
        <v>64</v>
      </c>
      <c r="D1090" s="101"/>
      <c r="E1090" s="75">
        <f>E1080*E1089</f>
        <v>0</v>
      </c>
      <c r="F1090" s="75">
        <f>F1080*F1089</f>
        <v>0</v>
      </c>
      <c r="G1090" s="75">
        <f>G1080*G1089</f>
        <v>0</v>
      </c>
      <c r="I1090" s="23"/>
    </row>
    <row r="1091" spans="1:9" s="22" customFormat="1" ht="16.350000000000001" hidden="1" customHeight="1">
      <c r="A1091" s="333"/>
      <c r="B1091" s="106" t="s">
        <v>222</v>
      </c>
      <c r="C1091" s="206"/>
      <c r="D1091" s="101"/>
      <c r="E1091" s="75">
        <f>E1086+E1090</f>
        <v>621000000</v>
      </c>
      <c r="F1091" s="75">
        <f>F1086+F1090</f>
        <v>621000000</v>
      </c>
      <c r="G1091" s="75">
        <f>G1086+G1090</f>
        <v>616400000</v>
      </c>
      <c r="I1091" s="23"/>
    </row>
    <row r="1092" spans="1:9" ht="16.350000000000001" hidden="1" customHeight="1">
      <c r="A1092" s="333" t="s">
        <v>225</v>
      </c>
      <c r="B1092" s="104" t="str">
        <f>B1007</f>
        <v>Màu sơn</v>
      </c>
      <c r="C1092" s="65" t="s">
        <v>64</v>
      </c>
      <c r="D1092" s="105" t="str">
        <f>D1007</f>
        <v>Bạc</v>
      </c>
      <c r="E1092" s="105" t="str">
        <f>E1007</f>
        <v>Nâu</v>
      </c>
      <c r="F1092" s="105" t="str">
        <f>F1007</f>
        <v>Đồng</v>
      </c>
      <c r="G1092" s="105" t="str">
        <f>G1007</f>
        <v>Đồng</v>
      </c>
    </row>
    <row r="1093" spans="1:9" ht="17.45" hidden="1" customHeight="1">
      <c r="A1093" s="333"/>
      <c r="B1093" s="106" t="s">
        <v>219</v>
      </c>
      <c r="C1093" s="206" t="s">
        <v>64</v>
      </c>
      <c r="D1093" s="78">
        <v>1</v>
      </c>
      <c r="E1093" s="78">
        <v>1</v>
      </c>
      <c r="F1093" s="78">
        <v>1</v>
      </c>
      <c r="G1093" s="78">
        <v>1</v>
      </c>
    </row>
    <row r="1094" spans="1:9" ht="21.75" hidden="1" customHeight="1">
      <c r="A1094" s="333"/>
      <c r="B1094" s="106" t="s">
        <v>220</v>
      </c>
      <c r="C1094" s="206" t="s">
        <v>64</v>
      </c>
      <c r="D1094" s="78"/>
      <c r="E1094" s="107">
        <f>(D1093-E1093)/E1093</f>
        <v>0</v>
      </c>
      <c r="F1094" s="107">
        <f>(D1093-F1093)/F1093</f>
        <v>0</v>
      </c>
      <c r="G1094" s="107">
        <f>(D1093-G1093)/G1093</f>
        <v>0</v>
      </c>
    </row>
    <row r="1095" spans="1:9" ht="18.600000000000001" hidden="1" customHeight="1">
      <c r="A1095" s="333"/>
      <c r="B1095" s="106" t="s">
        <v>221</v>
      </c>
      <c r="C1095" s="206" t="s">
        <v>64</v>
      </c>
      <c r="D1095" s="101"/>
      <c r="E1095" s="75">
        <f>E1080*E1094</f>
        <v>0</v>
      </c>
      <c r="F1095" s="75">
        <f>F1080*F1094</f>
        <v>0</v>
      </c>
      <c r="G1095" s="75">
        <f>G1080*G1094</f>
        <v>0</v>
      </c>
    </row>
    <row r="1096" spans="1:9" ht="17.45" hidden="1" customHeight="1">
      <c r="A1096" s="333"/>
      <c r="B1096" s="106" t="s">
        <v>222</v>
      </c>
      <c r="C1096" s="206"/>
      <c r="D1096" s="101"/>
      <c r="E1096" s="75">
        <f>E1091+E1095</f>
        <v>621000000</v>
      </c>
      <c r="F1096" s="75">
        <f>F1091+F1095</f>
        <v>621000000</v>
      </c>
      <c r="G1096" s="75">
        <f>G1091+G1095</f>
        <v>616400000</v>
      </c>
    </row>
    <row r="1097" spans="1:9" s="109" customFormat="1" hidden="1">
      <c r="A1097" s="333" t="s">
        <v>225</v>
      </c>
      <c r="B1097" s="104" t="str">
        <f>B1008</f>
        <v>Biển số</v>
      </c>
      <c r="C1097" s="207" t="s">
        <v>64</v>
      </c>
      <c r="D1097" s="105" t="str">
        <f>D1008</f>
        <v>30G - 404.25</v>
      </c>
      <c r="E1097" s="105" t="str">
        <f>E1008</f>
        <v>Hà Nội</v>
      </c>
      <c r="F1097" s="105" t="str">
        <f>F1008</f>
        <v>Hà Nội</v>
      </c>
      <c r="G1097" s="105" t="str">
        <f>G1008</f>
        <v>Hà Nội</v>
      </c>
      <c r="I1097" s="110"/>
    </row>
    <row r="1098" spans="1:9" ht="17.45" hidden="1" customHeight="1">
      <c r="A1098" s="333"/>
      <c r="B1098" s="106" t="s">
        <v>219</v>
      </c>
      <c r="C1098" s="206" t="s">
        <v>64</v>
      </c>
      <c r="D1098" s="78">
        <v>1</v>
      </c>
      <c r="E1098" s="78">
        <v>1</v>
      </c>
      <c r="F1098" s="78">
        <v>1</v>
      </c>
      <c r="G1098" s="78">
        <v>1</v>
      </c>
      <c r="H1098" s="78">
        <v>1</v>
      </c>
    </row>
    <row r="1099" spans="1:9" ht="18.600000000000001" hidden="1" customHeight="1">
      <c r="A1099" s="333"/>
      <c r="B1099" s="106" t="s">
        <v>220</v>
      </c>
      <c r="C1099" s="206" t="s">
        <v>64</v>
      </c>
      <c r="D1099" s="101"/>
      <c r="E1099" s="107">
        <f>(D1098-E1098)/E1098</f>
        <v>0</v>
      </c>
      <c r="F1099" s="107">
        <f>(D1098-F1098)/F1098</f>
        <v>0</v>
      </c>
      <c r="G1099" s="107">
        <f>(D1098-G1098)/G1098</f>
        <v>0</v>
      </c>
    </row>
    <row r="1100" spans="1:9" ht="18" hidden="1" customHeight="1">
      <c r="A1100" s="333"/>
      <c r="B1100" s="106" t="s">
        <v>221</v>
      </c>
      <c r="C1100" s="206" t="s">
        <v>64</v>
      </c>
      <c r="D1100" s="101"/>
      <c r="E1100" s="76">
        <f>E1099*E1080</f>
        <v>0</v>
      </c>
      <c r="F1100" s="76">
        <f>F1099*F1080</f>
        <v>0</v>
      </c>
      <c r="G1100" s="76">
        <v>0</v>
      </c>
    </row>
    <row r="1101" spans="1:9" ht="18.600000000000001" hidden="1" customHeight="1">
      <c r="A1101" s="333"/>
      <c r="B1101" s="106" t="s">
        <v>222</v>
      </c>
      <c r="C1101" s="206"/>
      <c r="D1101" s="101"/>
      <c r="E1101" s="76">
        <f>E1096+E1100</f>
        <v>621000000</v>
      </c>
      <c r="F1101" s="76">
        <f>F1096+F1100</f>
        <v>621000000</v>
      </c>
      <c r="G1101" s="76">
        <f>G1096+G1100</f>
        <v>616400000</v>
      </c>
    </row>
    <row r="1102" spans="1:9" s="109" customFormat="1" hidden="1">
      <c r="A1102" s="333" t="s">
        <v>228</v>
      </c>
      <c r="B1102" s="104" t="str">
        <f>B1009</f>
        <v>Số km đã đi</v>
      </c>
      <c r="C1102" s="207" t="s">
        <v>64</v>
      </c>
      <c r="D1102" s="111">
        <f>D1009</f>
        <v>53664</v>
      </c>
      <c r="E1102" s="111">
        <f>E1009</f>
        <v>45000</v>
      </c>
      <c r="F1102" s="111">
        <f>F1009</f>
        <v>45689</v>
      </c>
      <c r="G1102" s="111">
        <f>G1009</f>
        <v>45000</v>
      </c>
      <c r="I1102" s="110"/>
    </row>
    <row r="1103" spans="1:9" ht="15" hidden="1" customHeight="1">
      <c r="A1103" s="333"/>
      <c r="B1103" s="106" t="s">
        <v>219</v>
      </c>
      <c r="C1103" s="206" t="s">
        <v>64</v>
      </c>
      <c r="D1103" s="78">
        <v>1</v>
      </c>
      <c r="E1103" s="78">
        <v>1.03</v>
      </c>
      <c r="F1103" s="78">
        <v>1.03</v>
      </c>
      <c r="G1103" s="78">
        <v>1.03</v>
      </c>
      <c r="H1103" s="78">
        <v>1</v>
      </c>
    </row>
    <row r="1104" spans="1:9" ht="15.6" hidden="1" customHeight="1">
      <c r="A1104" s="333"/>
      <c r="B1104" s="106" t="s">
        <v>220</v>
      </c>
      <c r="C1104" s="206" t="s">
        <v>64</v>
      </c>
      <c r="D1104" s="101"/>
      <c r="E1104" s="107">
        <f>(1-E1103)/E1103</f>
        <v>-2.9126213592233035E-2</v>
      </c>
      <c r="F1104" s="107">
        <f>(1-F1103)/F1103</f>
        <v>-2.9126213592233035E-2</v>
      </c>
      <c r="G1104" s="107">
        <f>(1-G1103)/G1103</f>
        <v>-2.9126213592233035E-2</v>
      </c>
    </row>
    <row r="1105" spans="1:9" ht="17.45" hidden="1" customHeight="1">
      <c r="A1105" s="333"/>
      <c r="B1105" s="106" t="s">
        <v>221</v>
      </c>
      <c r="C1105" s="206" t="s">
        <v>64</v>
      </c>
      <c r="D1105" s="101"/>
      <c r="E1105" s="76">
        <f>E1104*E1080</f>
        <v>-18087378.640776716</v>
      </c>
      <c r="F1105" s="76">
        <f>F1104*F1080</f>
        <v>-18087378.640776716</v>
      </c>
      <c r="G1105" s="76">
        <f>G1104*G1080</f>
        <v>-17953398.058252443</v>
      </c>
    </row>
    <row r="1106" spans="1:9" ht="13.7" hidden="1" customHeight="1">
      <c r="A1106" s="333"/>
      <c r="B1106" s="106" t="s">
        <v>222</v>
      </c>
      <c r="C1106" s="206"/>
      <c r="D1106" s="101"/>
      <c r="E1106" s="76">
        <f>E1101+E1105</f>
        <v>602912621.35922325</v>
      </c>
      <c r="F1106" s="76">
        <f>F1101+F1105</f>
        <v>602912621.35922325</v>
      </c>
      <c r="G1106" s="76">
        <f>G1101+G1105</f>
        <v>598446601.94174755</v>
      </c>
    </row>
    <row r="1107" spans="1:9" hidden="1">
      <c r="A1107" s="333" t="s">
        <v>228</v>
      </c>
      <c r="B1107" s="104" t="e">
        <f>#REF!</f>
        <v>#REF!</v>
      </c>
      <c r="C1107" s="206" t="s">
        <v>64</v>
      </c>
      <c r="D1107" s="112">
        <v>0.5</v>
      </c>
      <c r="E1107" s="112">
        <v>0.56999999999999995</v>
      </c>
      <c r="F1107" s="112">
        <v>0.6</v>
      </c>
      <c r="G1107" s="112">
        <v>0.65</v>
      </c>
    </row>
    <row r="1108" spans="1:9" ht="21.75" hidden="1" customHeight="1">
      <c r="A1108" s="333"/>
      <c r="B1108" s="106" t="s">
        <v>219</v>
      </c>
      <c r="C1108" s="206" t="s">
        <v>64</v>
      </c>
      <c r="D1108" s="78">
        <v>1</v>
      </c>
      <c r="E1108" s="78">
        <v>1</v>
      </c>
      <c r="F1108" s="78">
        <v>1</v>
      </c>
      <c r="G1108" s="78">
        <v>1</v>
      </c>
      <c r="H1108" s="78">
        <v>1</v>
      </c>
    </row>
    <row r="1109" spans="1:9" ht="21.75" hidden="1" customHeight="1">
      <c r="A1109" s="333"/>
      <c r="B1109" s="106" t="s">
        <v>220</v>
      </c>
      <c r="C1109" s="206" t="s">
        <v>64</v>
      </c>
      <c r="D1109" s="78"/>
      <c r="E1109" s="107" t="e">
        <f>(#REF!-E1108)/E1108</f>
        <v>#REF!</v>
      </c>
      <c r="F1109" s="107" t="e">
        <f>(#REF!-F1108)/F1108</f>
        <v>#REF!</v>
      </c>
      <c r="G1109" s="107" t="e">
        <f>(#REF!-G1108)/G1108</f>
        <v>#REF!</v>
      </c>
    </row>
    <row r="1110" spans="1:9" ht="21.75" hidden="1" customHeight="1">
      <c r="A1110" s="333"/>
      <c r="B1110" s="106" t="s">
        <v>221</v>
      </c>
      <c r="C1110" s="206" t="s">
        <v>64</v>
      </c>
      <c r="D1110" s="101"/>
      <c r="E1110" s="75" t="e">
        <f>E1109*E1080</f>
        <v>#REF!</v>
      </c>
      <c r="F1110" s="75" t="e">
        <f>F1109*F1080</f>
        <v>#REF!</v>
      </c>
      <c r="G1110" s="75" t="e">
        <f>G1109*G1080</f>
        <v>#REF!</v>
      </c>
    </row>
    <row r="1111" spans="1:9" ht="21.75" hidden="1" customHeight="1">
      <c r="A1111" s="333"/>
      <c r="B1111" s="106" t="s">
        <v>222</v>
      </c>
      <c r="C1111" s="206" t="s">
        <v>64</v>
      </c>
      <c r="D1111" s="101"/>
      <c r="E1111" s="75" t="e">
        <f>E1106+E1110</f>
        <v>#REF!</v>
      </c>
      <c r="F1111" s="75" t="e">
        <f>F1106+F1110</f>
        <v>#REF!</v>
      </c>
      <c r="G1111" s="75" t="e">
        <f>G1106+G1110</f>
        <v>#REF!</v>
      </c>
    </row>
    <row r="1112" spans="1:9" ht="37.5" hidden="1" customHeight="1">
      <c r="A1112" s="333" t="s">
        <v>229</v>
      </c>
      <c r="B1112" s="104" t="s">
        <v>230</v>
      </c>
      <c r="C1112" s="206" t="s">
        <v>64</v>
      </c>
      <c r="D1112" s="113" t="s">
        <v>231</v>
      </c>
      <c r="E1112" s="113" t="s">
        <v>232</v>
      </c>
      <c r="F1112" s="113" t="s">
        <v>233</v>
      </c>
      <c r="G1112" s="113" t="s">
        <v>231</v>
      </c>
    </row>
    <row r="1113" spans="1:9" ht="21.75" hidden="1" customHeight="1">
      <c r="A1113" s="333"/>
      <c r="B1113" s="106" t="s">
        <v>219</v>
      </c>
      <c r="C1113" s="206" t="s">
        <v>64</v>
      </c>
      <c r="D1113" s="78">
        <v>1</v>
      </c>
      <c r="E1113" s="78">
        <v>1</v>
      </c>
      <c r="F1113" s="78">
        <v>1</v>
      </c>
      <c r="G1113" s="78">
        <v>1</v>
      </c>
      <c r="H1113" s="78">
        <v>1</v>
      </c>
    </row>
    <row r="1114" spans="1:9" ht="21.75" hidden="1" customHeight="1">
      <c r="A1114" s="333"/>
      <c r="B1114" s="106" t="s">
        <v>220</v>
      </c>
      <c r="C1114" s="206" t="s">
        <v>64</v>
      </c>
      <c r="D1114" s="78"/>
      <c r="E1114" s="107" t="e">
        <f>(#REF!-E1113)/E1113</f>
        <v>#REF!</v>
      </c>
      <c r="F1114" s="107" t="e">
        <f>(#REF!-F1113)/F1113</f>
        <v>#REF!</v>
      </c>
      <c r="G1114" s="107" t="e">
        <f>(#REF!-G1113)/G1113</f>
        <v>#REF!</v>
      </c>
    </row>
    <row r="1115" spans="1:9" ht="21.75" hidden="1" customHeight="1">
      <c r="A1115" s="333"/>
      <c r="B1115" s="106" t="s">
        <v>221</v>
      </c>
      <c r="C1115" s="206" t="s">
        <v>64</v>
      </c>
      <c r="D1115" s="101"/>
      <c r="E1115" s="75" t="e">
        <f>E1114*E1080</f>
        <v>#REF!</v>
      </c>
      <c r="F1115" s="75" t="e">
        <f>F1114*F1080</f>
        <v>#REF!</v>
      </c>
      <c r="G1115" s="75" t="e">
        <f>G1114*G1080</f>
        <v>#REF!</v>
      </c>
    </row>
    <row r="1116" spans="1:9" ht="21.75" hidden="1" customHeight="1">
      <c r="A1116" s="333"/>
      <c r="B1116" s="106" t="s">
        <v>222</v>
      </c>
      <c r="C1116" s="206" t="s">
        <v>64</v>
      </c>
      <c r="D1116" s="101"/>
      <c r="E1116" s="75" t="e">
        <f>E1111+E1115</f>
        <v>#REF!</v>
      </c>
      <c r="F1116" s="75" t="e">
        <f>F1111+F1115</f>
        <v>#REF!</v>
      </c>
      <c r="G1116" s="75" t="e">
        <f>G1111+G1115</f>
        <v>#REF!</v>
      </c>
    </row>
    <row r="1117" spans="1:9" s="22" customFormat="1" ht="19.350000000000001" hidden="1" customHeight="1">
      <c r="A1117" s="98">
        <v>6</v>
      </c>
      <c r="B1117" s="96" t="s">
        <v>234</v>
      </c>
      <c r="C1117" s="65" t="s">
        <v>64</v>
      </c>
      <c r="D1117" s="102"/>
      <c r="E1117" s="154" t="e">
        <f>E1080+E1095+E1100+E1105+E1110+E1090+E1085+E1115</f>
        <v>#REF!</v>
      </c>
      <c r="F1117" s="154" t="e">
        <f>F1080+F1095+F1100+F1105+F1110+F1090+F1085+F1115</f>
        <v>#REF!</v>
      </c>
      <c r="G1117" s="154" t="e">
        <f>G1080+G1095+G1100+G1105+G1110+G1090+G1085+G1115</f>
        <v>#REF!</v>
      </c>
      <c r="I1117" s="23"/>
    </row>
    <row r="1118" spans="1:9" s="22" customFormat="1" ht="33" hidden="1" customHeight="1">
      <c r="A1118" s="98" t="s">
        <v>285</v>
      </c>
      <c r="B1118" s="96" t="s">
        <v>235</v>
      </c>
      <c r="C1118" s="65" t="s">
        <v>64</v>
      </c>
      <c r="D1118" s="102"/>
      <c r="E1118" s="334" t="e">
        <f>ROUND((E1117+F1117+G1117)/3,-7)</f>
        <v>#REF!</v>
      </c>
      <c r="F1118" s="334"/>
      <c r="G1118" s="334"/>
      <c r="I1118" s="23"/>
    </row>
    <row r="1119" spans="1:9" s="22" customFormat="1" ht="51.6" hidden="1" customHeight="1">
      <c r="A1119" s="98" t="s">
        <v>286</v>
      </c>
      <c r="B1119" s="96" t="s">
        <v>236</v>
      </c>
      <c r="C1119" s="65" t="s">
        <v>64</v>
      </c>
      <c r="D1119" s="102"/>
      <c r="E1119" s="155" t="e">
        <f>(E1117-E1118)/E1118</f>
        <v>#REF!</v>
      </c>
      <c r="F1119" s="155" t="e">
        <f>(F1117-E1118)/E1118</f>
        <v>#REF!</v>
      </c>
      <c r="G1119" s="155" t="e">
        <f>(G1117-E1118)/E1118</f>
        <v>#REF!</v>
      </c>
      <c r="I1119" s="23"/>
    </row>
    <row r="1120" spans="1:9" ht="21" hidden="1" customHeight="1">
      <c r="A1120" s="98">
        <v>7</v>
      </c>
      <c r="B1120" s="99" t="s">
        <v>237</v>
      </c>
      <c r="C1120" s="206" t="s">
        <v>64</v>
      </c>
      <c r="D1120" s="114"/>
      <c r="E1120" s="76" t="e">
        <f>ABS(E1095)+ABS(E1100)+ABS(E1105)+ABS(E1110)+ ABS(E1090)+ ABS(E1085)+ABS(E1115)</f>
        <v>#REF!</v>
      </c>
      <c r="F1120" s="76" t="e">
        <f>ABS(F1095)+ABS(F1100)+ABS(F1105)+ABS(F1110)+ ABS(F1090)+ ABS(F1085)+ABS(F1115)</f>
        <v>#REF!</v>
      </c>
      <c r="G1120" s="76" t="e">
        <f>ABS(G1095)+ABS(G1100)+ABS(G1105)+ABS(G1110)+ ABS(G1090)+ ABS(G1085)+ABS(G1115)</f>
        <v>#REF!</v>
      </c>
    </row>
    <row r="1121" spans="1:11" ht="18.600000000000001" hidden="1" customHeight="1">
      <c r="A1121" s="98">
        <v>8</v>
      </c>
      <c r="B1121" s="99" t="s">
        <v>238</v>
      </c>
      <c r="C1121" s="206" t="s">
        <v>64</v>
      </c>
      <c r="D1121" s="101"/>
      <c r="E1121" s="76">
        <v>1</v>
      </c>
      <c r="F1121" s="76">
        <v>1</v>
      </c>
      <c r="G1121" s="76">
        <v>1</v>
      </c>
    </row>
    <row r="1122" spans="1:11" ht="19.350000000000001" hidden="1" customHeight="1">
      <c r="A1122" s="98">
        <v>9</v>
      </c>
      <c r="B1122" s="99" t="s">
        <v>239</v>
      </c>
      <c r="C1122" s="206" t="s">
        <v>64</v>
      </c>
      <c r="D1122" s="101"/>
      <c r="E1122" s="115" t="s">
        <v>346</v>
      </c>
      <c r="F1122" s="115" t="s">
        <v>346</v>
      </c>
      <c r="G1122" s="115" t="s">
        <v>346</v>
      </c>
      <c r="H1122" s="116"/>
      <c r="I1122" s="116" t="e">
        <f>F1094+F1104+F1109</f>
        <v>#REF!</v>
      </c>
      <c r="J1122" s="116" t="e">
        <f>G1094+G1104+G1109</f>
        <v>#REF!</v>
      </c>
      <c r="K1122" s="116" t="e">
        <f>G1094+G1104+G1109</f>
        <v>#REF!</v>
      </c>
    </row>
    <row r="1123" spans="1:11" s="23" customFormat="1" ht="21" hidden="1" customHeight="1">
      <c r="A1123" s="117">
        <v>10</v>
      </c>
      <c r="B1123" s="118" t="s">
        <v>240</v>
      </c>
      <c r="C1123" s="118" t="s">
        <v>64</v>
      </c>
      <c r="D1123" s="119"/>
      <c r="E1123" s="120" t="e">
        <f>E1095+E1100+E1110+E1105+E1115+E1090+E1085</f>
        <v>#REF!</v>
      </c>
      <c r="F1123" s="120" t="e">
        <f>F1095+F1100+F1110+F1105+F1115+F1090+F1085</f>
        <v>#REF!</v>
      </c>
      <c r="G1123" s="120" t="e">
        <f>G1095+G1100+G1110+G1105+G1115+G1090+G1085</f>
        <v>#REF!</v>
      </c>
    </row>
    <row r="1124" spans="1:11" s="23" customFormat="1" ht="31.5" hidden="1">
      <c r="A1124" s="117"/>
      <c r="B1124" s="121" t="s">
        <v>241</v>
      </c>
      <c r="C1124" s="118" t="s">
        <v>64</v>
      </c>
      <c r="D1124" s="119"/>
      <c r="E1124" s="335" t="e">
        <f>ROUND(E1118,-6)</f>
        <v>#REF!</v>
      </c>
      <c r="F1124" s="335"/>
      <c r="G1124" s="335"/>
    </row>
    <row r="1125" spans="1:11" s="19" customFormat="1" ht="8.25" hidden="1" customHeight="1">
      <c r="A1125" s="122"/>
      <c r="B1125" s="122"/>
      <c r="C1125" s="122"/>
      <c r="D1125" s="122"/>
      <c r="E1125" s="23"/>
      <c r="F1125" s="23"/>
      <c r="G1125" s="23"/>
    </row>
    <row r="1126" spans="1:11" s="19" customFormat="1" ht="21.75" hidden="1" customHeight="1">
      <c r="A1126" s="122" t="s">
        <v>275</v>
      </c>
      <c r="B1126" s="336" t="s">
        <v>243</v>
      </c>
      <c r="C1126" s="336"/>
      <c r="D1126" s="336"/>
      <c r="E1126" s="336"/>
      <c r="F1126" s="336"/>
      <c r="G1126" s="336"/>
    </row>
    <row r="1127" spans="1:11" s="40" customFormat="1" ht="35.25" hidden="1" customHeight="1">
      <c r="A1127" s="337" t="s">
        <v>244</v>
      </c>
      <c r="B1127" s="337"/>
      <c r="C1127" s="337"/>
      <c r="D1127" s="337"/>
      <c r="E1127" s="337"/>
      <c r="F1127" s="337"/>
      <c r="G1127" s="337"/>
      <c r="I1127" s="85"/>
    </row>
    <row r="1128" spans="1:11" s="40" customFormat="1" ht="21" hidden="1" customHeight="1">
      <c r="A1128" s="123" t="s">
        <v>245</v>
      </c>
      <c r="C1128" s="40" t="s">
        <v>64</v>
      </c>
      <c r="E1128" s="124" t="e">
        <f>ROUND(E1124,-3)</f>
        <v>#REF!</v>
      </c>
      <c r="F1128" s="48" t="s">
        <v>246</v>
      </c>
      <c r="I1128" s="85"/>
    </row>
    <row r="1129" spans="1:11" s="19" customFormat="1" ht="5.25" hidden="1" customHeight="1">
      <c r="A1129" s="122"/>
      <c r="B1129" s="122"/>
      <c r="C1129" s="122"/>
      <c r="D1129" s="122"/>
      <c r="E1129" s="23"/>
      <c r="F1129" s="23"/>
      <c r="G1129" s="23"/>
    </row>
    <row r="1130" spans="1:11" s="40" customFormat="1" ht="24.75" hidden="1" customHeight="1">
      <c r="A1130" s="338" t="s">
        <v>247</v>
      </c>
      <c r="B1130" s="339"/>
      <c r="C1130" s="339"/>
      <c r="D1130" s="340"/>
      <c r="E1130" s="51" t="s">
        <v>174</v>
      </c>
      <c r="F1130" s="51" t="s">
        <v>175</v>
      </c>
      <c r="G1130" s="51" t="s">
        <v>176</v>
      </c>
      <c r="I1130" s="85"/>
    </row>
    <row r="1131" spans="1:11" s="40" customFormat="1" ht="24.75" hidden="1" customHeight="1">
      <c r="A1131" s="341"/>
      <c r="B1131" s="342"/>
      <c r="C1131" s="342"/>
      <c r="D1131" s="343"/>
      <c r="E1131" s="125" t="e">
        <f>E1119</f>
        <v>#REF!</v>
      </c>
      <c r="F1131" s="125" t="e">
        <f>F1119</f>
        <v>#REF!</v>
      </c>
      <c r="G1131" s="125" t="e">
        <f>G1119</f>
        <v>#REF!</v>
      </c>
      <c r="I1131" s="85"/>
    </row>
    <row r="1132" spans="1:11" s="40" customFormat="1" ht="24.75" hidden="1" customHeight="1">
      <c r="A1132" s="344"/>
      <c r="B1132" s="345"/>
      <c r="C1132" s="345"/>
      <c r="D1132" s="346"/>
      <c r="E1132" s="125" t="s">
        <v>248</v>
      </c>
      <c r="F1132" s="125" t="s">
        <v>248</v>
      </c>
      <c r="G1132" s="125" t="s">
        <v>248</v>
      </c>
      <c r="I1132" s="85"/>
    </row>
    <row r="1133" spans="1:11" s="40" customFormat="1" ht="5.25" hidden="1" customHeight="1">
      <c r="A1133" s="123"/>
      <c r="G1133" s="126"/>
      <c r="I1133" s="85"/>
    </row>
    <row r="1134" spans="1:11" s="40" customFormat="1" ht="21" hidden="1" customHeight="1">
      <c r="A1134" s="347" t="s">
        <v>249</v>
      </c>
      <c r="B1134" s="347"/>
      <c r="C1134" s="347"/>
      <c r="D1134" s="347"/>
      <c r="E1134" s="347"/>
      <c r="F1134" s="347"/>
      <c r="G1134" s="347"/>
      <c r="I1134" s="85"/>
    </row>
    <row r="1135" spans="1:11" s="40" customFormat="1" ht="6" hidden="1" customHeight="1">
      <c r="A1135" s="127"/>
      <c r="B1135" s="127"/>
      <c r="C1135" s="123"/>
      <c r="D1135" s="127"/>
      <c r="E1135" s="127"/>
      <c r="F1135" s="127"/>
      <c r="G1135" s="127"/>
      <c r="I1135" s="85"/>
    </row>
    <row r="1136" spans="1:11" s="48" customFormat="1" ht="21" hidden="1" customHeight="1">
      <c r="A1136" s="313" t="s">
        <v>250</v>
      </c>
      <c r="B1136" s="313"/>
      <c r="C1136" s="313"/>
      <c r="D1136" s="313"/>
      <c r="E1136" s="313"/>
      <c r="F1136" s="313"/>
      <c r="G1136" s="313"/>
      <c r="I1136" s="124"/>
    </row>
    <row r="1137" spans="1:9" s="48" customFormat="1" ht="21" hidden="1" customHeight="1">
      <c r="A1137" s="313" t="s">
        <v>251</v>
      </c>
      <c r="B1137" s="313"/>
      <c r="C1137" s="313"/>
      <c r="D1137" s="313"/>
      <c r="E1137" s="313"/>
      <c r="F1137" s="313"/>
      <c r="G1137" s="313"/>
      <c r="I1137" s="124"/>
    </row>
    <row r="1138" spans="1:9" s="48" customFormat="1" ht="41.25" hidden="1" customHeight="1">
      <c r="A1138" s="314" t="s">
        <v>252</v>
      </c>
      <c r="B1138" s="315"/>
      <c r="C1138" s="315"/>
      <c r="D1138" s="315"/>
      <c r="E1138" s="315"/>
      <c r="F1138" s="315"/>
      <c r="G1138" s="315"/>
      <c r="I1138" s="124"/>
    </row>
    <row r="1139" spans="1:9" s="48" customFormat="1" ht="28.5" hidden="1" customHeight="1">
      <c r="A1139" s="35"/>
      <c r="B1139" s="26" t="s">
        <v>253</v>
      </c>
      <c r="C1139" s="68"/>
      <c r="D1139" s="26"/>
      <c r="E1139" s="128" t="s">
        <v>254</v>
      </c>
      <c r="F1139" s="316"/>
      <c r="G1139" s="316"/>
      <c r="I1139" s="124"/>
    </row>
    <row r="1140" spans="1:9" s="48" customFormat="1" ht="21.6" hidden="1" customHeight="1">
      <c r="A1140" s="35"/>
      <c r="B1140" s="317" t="s">
        <v>255</v>
      </c>
      <c r="C1140" s="318"/>
      <c r="D1140" s="318"/>
      <c r="E1140" s="290" t="s">
        <v>256</v>
      </c>
      <c r="F1140" s="290"/>
      <c r="G1140" s="290"/>
      <c r="I1140" s="124"/>
    </row>
    <row r="1141" spans="1:9" s="48" customFormat="1" ht="21.6" hidden="1" customHeight="1">
      <c r="A1141" s="35"/>
      <c r="B1141" s="317"/>
      <c r="C1141" s="319"/>
      <c r="D1141" s="319"/>
      <c r="E1141" s="290" t="s">
        <v>257</v>
      </c>
      <c r="F1141" s="290"/>
      <c r="G1141" s="290"/>
      <c r="I1141" s="124"/>
    </row>
    <row r="1142" spans="1:9" s="48" customFormat="1" ht="21.6" hidden="1" customHeight="1">
      <c r="A1142" s="35"/>
      <c r="B1142" s="26"/>
      <c r="C1142" s="68"/>
      <c r="D1142" s="26"/>
      <c r="E1142" s="290" t="s">
        <v>258</v>
      </c>
      <c r="F1142" s="290"/>
      <c r="G1142" s="290"/>
      <c r="I1142" s="124"/>
    </row>
    <row r="1143" spans="1:9" s="48" customFormat="1" ht="21.6" hidden="1" customHeight="1">
      <c r="A1143" s="35"/>
      <c r="B1143" s="26"/>
      <c r="C1143" s="68"/>
      <c r="D1143" s="26"/>
      <c r="E1143" s="290" t="s">
        <v>259</v>
      </c>
      <c r="F1143" s="290"/>
      <c r="G1143" s="290"/>
      <c r="I1143" s="124"/>
    </row>
    <row r="1144" spans="1:9" s="48" customFormat="1" ht="21.6" hidden="1" customHeight="1">
      <c r="A1144" s="35"/>
      <c r="B1144" s="26" t="s">
        <v>260</v>
      </c>
      <c r="C1144" s="68"/>
      <c r="D1144" s="26"/>
      <c r="E1144" s="26"/>
      <c r="F1144" s="26"/>
      <c r="G1144" s="26"/>
      <c r="I1144" s="124"/>
    </row>
    <row r="1145" spans="1:9" s="49" customFormat="1" ht="10.5" hidden="1" customHeight="1">
      <c r="B1145" s="18"/>
      <c r="C1145" s="18"/>
      <c r="D1145" s="18"/>
      <c r="E1145" s="18"/>
      <c r="F1145" s="18"/>
      <c r="G1145" s="50"/>
    </row>
    <row r="1146" spans="1:9" s="52" customFormat="1" ht="39.75" hidden="1" customHeight="1">
      <c r="A1146" s="51" t="s">
        <v>1</v>
      </c>
      <c r="B1146" s="320" t="s">
        <v>261</v>
      </c>
      <c r="C1146" s="321"/>
      <c r="D1146" s="51" t="s">
        <v>262</v>
      </c>
      <c r="E1146" s="51" t="s">
        <v>263</v>
      </c>
      <c r="F1146" s="51" t="s">
        <v>264</v>
      </c>
      <c r="G1146" s="51" t="s">
        <v>40</v>
      </c>
      <c r="I1146" s="49"/>
    </row>
    <row r="1147" spans="1:9" ht="21.95" hidden="1" customHeight="1">
      <c r="A1147" s="54">
        <v>1</v>
      </c>
      <c r="B1147" s="295" t="s">
        <v>20</v>
      </c>
      <c r="C1147" s="297"/>
      <c r="D1147" s="129">
        <v>0.75</v>
      </c>
      <c r="E1147" s="129">
        <v>0.55000000000000004</v>
      </c>
      <c r="F1147" s="130">
        <f>D1147*E1147</f>
        <v>0.41250000000000003</v>
      </c>
      <c r="G1147" s="57"/>
    </row>
    <row r="1148" spans="1:9" ht="21.95" hidden="1" customHeight="1">
      <c r="A1148" s="54">
        <v>2</v>
      </c>
      <c r="B1148" s="295" t="s">
        <v>265</v>
      </c>
      <c r="C1148" s="297"/>
      <c r="D1148" s="129">
        <v>0.8</v>
      </c>
      <c r="E1148" s="129">
        <v>0.15</v>
      </c>
      <c r="F1148" s="130">
        <f>D1148*E1148</f>
        <v>0.12</v>
      </c>
      <c r="G1148" s="56"/>
    </row>
    <row r="1149" spans="1:9" ht="21.95" hidden="1" customHeight="1">
      <c r="A1149" s="54">
        <v>3</v>
      </c>
      <c r="B1149" s="295" t="s">
        <v>266</v>
      </c>
      <c r="C1149" s="297"/>
      <c r="D1149" s="129">
        <v>0.75</v>
      </c>
      <c r="E1149" s="129">
        <v>0.2</v>
      </c>
      <c r="F1149" s="130">
        <f>D1149*E1149</f>
        <v>0.15000000000000002</v>
      </c>
      <c r="G1149" s="101"/>
    </row>
    <row r="1150" spans="1:9" ht="21.95" hidden="1" customHeight="1">
      <c r="A1150" s="54">
        <v>4</v>
      </c>
      <c r="B1150" s="322" t="s">
        <v>267</v>
      </c>
      <c r="C1150" s="323"/>
      <c r="D1150" s="129">
        <v>0.7</v>
      </c>
      <c r="E1150" s="129">
        <v>0.1</v>
      </c>
      <c r="F1150" s="130">
        <f>D1150*E1150</f>
        <v>6.9999999999999993E-2</v>
      </c>
      <c r="G1150" s="101"/>
    </row>
    <row r="1151" spans="1:9" s="63" customFormat="1" ht="21.95" hidden="1" customHeight="1">
      <c r="A1151" s="54"/>
      <c r="B1151" s="324" t="s">
        <v>268</v>
      </c>
      <c r="C1151" s="325"/>
      <c r="D1151" s="326">
        <f>SUM(F1147:F1150)</f>
        <v>0.75249999999999995</v>
      </c>
      <c r="E1151" s="327"/>
      <c r="F1151" s="328"/>
      <c r="G1151" s="62"/>
      <c r="I1151" s="19"/>
    </row>
    <row r="1152" spans="1:9" s="63" customFormat="1" ht="21.95" hidden="1" customHeight="1">
      <c r="A1152" s="54"/>
      <c r="B1152" s="324" t="s">
        <v>269</v>
      </c>
      <c r="C1152" s="325"/>
      <c r="D1152" s="326">
        <f>1-D1151</f>
        <v>0.24750000000000005</v>
      </c>
      <c r="E1152" s="327"/>
      <c r="F1152" s="328"/>
      <c r="G1152" s="62"/>
      <c r="I1152" s="19"/>
    </row>
    <row r="1153" spans="1:9" s="63" customFormat="1" ht="8.25" hidden="1" customHeight="1">
      <c r="A1153" s="49"/>
      <c r="B1153" s="131"/>
      <c r="C1153" s="208"/>
      <c r="D1153" s="132"/>
      <c r="E1153" s="132"/>
      <c r="F1153" s="132"/>
      <c r="G1153" s="133"/>
      <c r="I1153" s="19"/>
    </row>
    <row r="1154" spans="1:9" ht="22.5" hidden="1" customHeight="1">
      <c r="A1154" s="303" t="s">
        <v>276</v>
      </c>
      <c r="B1154" s="303"/>
      <c r="C1154" s="303"/>
      <c r="D1154" s="303"/>
      <c r="E1154" s="303"/>
      <c r="F1154" s="303"/>
      <c r="G1154" s="303"/>
    </row>
    <row r="1155" spans="1:9" ht="7.5" hidden="1" customHeight="1">
      <c r="D1155" s="52"/>
    </row>
    <row r="1156" spans="1:9" ht="23.25" hidden="1" customHeight="1">
      <c r="D1156" s="52"/>
      <c r="G1156" s="134" t="s">
        <v>270</v>
      </c>
    </row>
    <row r="1157" spans="1:9" ht="7.5" hidden="1" customHeight="1">
      <c r="D1157" s="52"/>
    </row>
    <row r="1158" spans="1:9" s="136" customFormat="1" ht="25.35" hidden="1" customHeight="1">
      <c r="A1158" s="307" t="s">
        <v>271</v>
      </c>
      <c r="B1158" s="308"/>
      <c r="C1158" s="308"/>
      <c r="D1158" s="309"/>
      <c r="E1158" s="135" t="s">
        <v>6</v>
      </c>
      <c r="F1158" s="135" t="s">
        <v>287</v>
      </c>
      <c r="G1158" s="135" t="s">
        <v>8</v>
      </c>
      <c r="I1158" s="137"/>
    </row>
    <row r="1159" spans="1:9" s="141" customFormat="1" ht="27" hidden="1" customHeight="1">
      <c r="A1159" s="349" t="e">
        <f>D933</f>
        <v>#REF!</v>
      </c>
      <c r="B1159" s="311"/>
      <c r="C1159" s="311"/>
      <c r="D1159" s="312"/>
      <c r="E1159" s="138">
        <v>1</v>
      </c>
      <c r="F1159" s="139" t="e">
        <f>E1128</f>
        <v>#REF!</v>
      </c>
      <c r="G1159" s="140" t="e">
        <f>ROUND(E1159*F1159,-6)</f>
        <v>#REF!</v>
      </c>
      <c r="I1159" s="142"/>
    </row>
    <row r="1160" spans="1:9" hidden="1"/>
    <row r="1161" spans="1:9" hidden="1"/>
    <row r="1162" spans="1:9" hidden="1"/>
    <row r="1163" spans="1:9" hidden="1"/>
    <row r="1164" spans="1:9" hidden="1"/>
    <row r="1165" spans="1:9" hidden="1"/>
    <row r="1166" spans="1:9" hidden="1"/>
    <row r="1167" spans="1:9" hidden="1"/>
    <row r="1168" spans="1:9" hidden="1"/>
    <row r="1169" spans="1:9" hidden="1"/>
    <row r="1170" spans="1:9" hidden="1"/>
    <row r="1171" spans="1:9" hidden="1"/>
    <row r="1172" spans="1:9" hidden="1"/>
    <row r="1173" spans="1:9" hidden="1"/>
    <row r="1174" spans="1:9" s="22" customFormat="1" hidden="1">
      <c r="A1174" s="22" t="s">
        <v>368</v>
      </c>
      <c r="B1174" s="22" t="e">
        <f>'Bảng tổng hợp kết quả'!#REF!</f>
        <v>#REF!</v>
      </c>
      <c r="F1174" s="156"/>
      <c r="I1174" s="23"/>
    </row>
    <row r="1175" spans="1:9" ht="19.7" hidden="1" customHeight="1">
      <c r="A1175" s="303" t="s">
        <v>272</v>
      </c>
      <c r="B1175" s="303"/>
      <c r="C1175" s="303"/>
      <c r="D1175" s="303"/>
      <c r="E1175" s="303"/>
      <c r="F1175" s="303"/>
      <c r="G1175" s="303"/>
    </row>
    <row r="1176" spans="1:9" hidden="1">
      <c r="A1176" s="24" t="s">
        <v>61</v>
      </c>
      <c r="B1176" s="25" t="s">
        <v>62</v>
      </c>
      <c r="C1176" s="22"/>
      <c r="D1176" s="303"/>
      <c r="E1176" s="303"/>
      <c r="F1176" s="303"/>
      <c r="G1176" s="303"/>
    </row>
    <row r="1177" spans="1:9" hidden="1">
      <c r="A1177" s="27" t="s">
        <v>55</v>
      </c>
      <c r="B1177" s="28" t="s">
        <v>63</v>
      </c>
      <c r="C1177" s="28" t="s">
        <v>64</v>
      </c>
      <c r="D1177" s="305" t="e">
        <f>B1174</f>
        <v>#REF!</v>
      </c>
      <c r="E1177" s="305"/>
      <c r="F1177" s="305"/>
      <c r="G1177" s="305"/>
    </row>
    <row r="1178" spans="1:9" hidden="1">
      <c r="A1178" s="27" t="s">
        <v>55</v>
      </c>
      <c r="B1178" s="29" t="s">
        <v>65</v>
      </c>
      <c r="C1178" s="28" t="s">
        <v>64</v>
      </c>
      <c r="D1178" s="305" t="s">
        <v>369</v>
      </c>
      <c r="E1178" s="305"/>
      <c r="F1178" s="305"/>
      <c r="G1178" s="305"/>
    </row>
    <row r="1179" spans="1:9" hidden="1">
      <c r="A1179" s="27" t="s">
        <v>55</v>
      </c>
      <c r="B1179" s="29" t="s">
        <v>4</v>
      </c>
      <c r="C1179" s="28" t="s">
        <v>64</v>
      </c>
      <c r="D1179" s="306" t="s">
        <v>36</v>
      </c>
      <c r="E1179" s="306"/>
      <c r="F1179" s="306"/>
      <c r="G1179" s="306"/>
    </row>
    <row r="1180" spans="1:9" hidden="1">
      <c r="A1180" s="27" t="s">
        <v>55</v>
      </c>
      <c r="B1180" s="29" t="s">
        <v>3</v>
      </c>
      <c r="C1180" s="28"/>
      <c r="D1180" s="29">
        <v>2019</v>
      </c>
      <c r="E1180" s="29"/>
      <c r="F1180" s="29"/>
      <c r="G1180" s="29"/>
    </row>
    <row r="1181" spans="1:9" hidden="1">
      <c r="A1181" s="27" t="s">
        <v>55</v>
      </c>
      <c r="B1181" s="30" t="s">
        <v>66</v>
      </c>
      <c r="C1181" s="30" t="s">
        <v>64</v>
      </c>
      <c r="D1181" s="301" t="s">
        <v>370</v>
      </c>
      <c r="E1181" s="301"/>
      <c r="F1181" s="301"/>
      <c r="G1181" s="301"/>
    </row>
    <row r="1182" spans="1:9" hidden="1">
      <c r="A1182" s="27" t="s">
        <v>55</v>
      </c>
      <c r="B1182" s="30" t="s">
        <v>67</v>
      </c>
      <c r="C1182" s="30" t="s">
        <v>64</v>
      </c>
      <c r="D1182" s="301" t="s">
        <v>371</v>
      </c>
      <c r="E1182" s="301"/>
      <c r="F1182" s="301"/>
      <c r="G1182" s="301"/>
    </row>
    <row r="1183" spans="1:9" hidden="1">
      <c r="A1183" s="27" t="s">
        <v>55</v>
      </c>
      <c r="B1183" s="30" t="s">
        <v>68</v>
      </c>
      <c r="C1183" s="30" t="s">
        <v>64</v>
      </c>
      <c r="D1183" s="301" t="s">
        <v>372</v>
      </c>
      <c r="E1183" s="301"/>
      <c r="F1183" s="301"/>
      <c r="G1183" s="301"/>
    </row>
    <row r="1184" spans="1:9" hidden="1">
      <c r="A1184" s="27" t="s">
        <v>55</v>
      </c>
      <c r="B1184" s="30" t="s">
        <v>69</v>
      </c>
      <c r="C1184" s="30" t="s">
        <v>64</v>
      </c>
      <c r="D1184" s="301" t="s">
        <v>373</v>
      </c>
      <c r="E1184" s="301"/>
      <c r="F1184" s="301"/>
      <c r="G1184" s="301"/>
    </row>
    <row r="1185" spans="1:7" hidden="1">
      <c r="A1185" s="27" t="s">
        <v>55</v>
      </c>
      <c r="B1185" s="30" t="s">
        <v>70</v>
      </c>
      <c r="C1185" s="30" t="s">
        <v>64</v>
      </c>
      <c r="D1185" s="301" t="s">
        <v>374</v>
      </c>
      <c r="E1185" s="301"/>
      <c r="F1185" s="301"/>
      <c r="G1185" s="301"/>
    </row>
    <row r="1186" spans="1:7" hidden="1">
      <c r="A1186" s="27" t="s">
        <v>55</v>
      </c>
      <c r="B1186" s="30" t="s">
        <v>71</v>
      </c>
      <c r="C1186" s="30" t="s">
        <v>64</v>
      </c>
      <c r="D1186" s="301" t="s">
        <v>375</v>
      </c>
      <c r="E1186" s="301"/>
      <c r="F1186" s="301"/>
      <c r="G1186" s="301"/>
    </row>
    <row r="1187" spans="1:7" hidden="1">
      <c r="A1187" s="27" t="s">
        <v>55</v>
      </c>
      <c r="B1187" s="30" t="s">
        <v>72</v>
      </c>
      <c r="C1187" s="30" t="s">
        <v>64</v>
      </c>
      <c r="D1187" s="301" t="s">
        <v>376</v>
      </c>
      <c r="E1187" s="301"/>
      <c r="F1187" s="301"/>
      <c r="G1187" s="301"/>
    </row>
    <row r="1188" spans="1:7" hidden="1">
      <c r="A1188" s="27" t="s">
        <v>55</v>
      </c>
      <c r="B1188" s="30" t="s">
        <v>73</v>
      </c>
      <c r="C1188" s="30" t="s">
        <v>64</v>
      </c>
      <c r="D1188" s="301" t="s">
        <v>377</v>
      </c>
      <c r="E1188" s="301"/>
      <c r="F1188" s="301"/>
      <c r="G1188" s="301"/>
    </row>
    <row r="1189" spans="1:7" hidden="1">
      <c r="A1189" s="27" t="s">
        <v>55</v>
      </c>
      <c r="B1189" s="30" t="s">
        <v>75</v>
      </c>
      <c r="C1189" s="30" t="s">
        <v>64</v>
      </c>
      <c r="D1189" s="301" t="s">
        <v>378</v>
      </c>
      <c r="E1189" s="301"/>
      <c r="F1189" s="301"/>
      <c r="G1189" s="301"/>
    </row>
    <row r="1190" spans="1:7" hidden="1">
      <c r="A1190" s="27" t="s">
        <v>55</v>
      </c>
      <c r="B1190" s="30" t="s">
        <v>78</v>
      </c>
      <c r="C1190" s="30" t="s">
        <v>64</v>
      </c>
      <c r="D1190" s="301" t="s">
        <v>320</v>
      </c>
      <c r="E1190" s="301"/>
      <c r="F1190" s="301"/>
      <c r="G1190" s="301"/>
    </row>
    <row r="1191" spans="1:7" hidden="1">
      <c r="A1191" s="27" t="s">
        <v>55</v>
      </c>
      <c r="B1191" s="30" t="s">
        <v>79</v>
      </c>
      <c r="C1191" s="30" t="s">
        <v>64</v>
      </c>
      <c r="D1191" s="301" t="s">
        <v>379</v>
      </c>
      <c r="E1191" s="301"/>
      <c r="F1191" s="301"/>
      <c r="G1191" s="301"/>
    </row>
    <row r="1192" spans="1:7" hidden="1">
      <c r="A1192" s="27" t="s">
        <v>55</v>
      </c>
      <c r="B1192" s="30" t="s">
        <v>80</v>
      </c>
      <c r="C1192" s="30" t="s">
        <v>64</v>
      </c>
      <c r="D1192" s="301" t="s">
        <v>394</v>
      </c>
      <c r="E1192" s="301"/>
      <c r="F1192" s="301"/>
      <c r="G1192" s="301"/>
    </row>
    <row r="1193" spans="1:7" ht="36" hidden="1" customHeight="1">
      <c r="A1193" s="27" t="s">
        <v>81</v>
      </c>
      <c r="B1193" s="28" t="s">
        <v>82</v>
      </c>
      <c r="C1193" s="30" t="s">
        <v>64</v>
      </c>
      <c r="D1193" s="348" t="s">
        <v>302</v>
      </c>
      <c r="E1193" s="348"/>
      <c r="F1193" s="348"/>
      <c r="G1193" s="348"/>
    </row>
    <row r="1194" spans="1:7" ht="21.75" hidden="1" customHeight="1">
      <c r="A1194" s="27" t="s">
        <v>55</v>
      </c>
      <c r="B1194" s="28" t="s">
        <v>83</v>
      </c>
      <c r="C1194" s="30" t="s">
        <v>64</v>
      </c>
      <c r="D1194" s="31" t="s">
        <v>84</v>
      </c>
      <c r="E1194" s="32" t="s">
        <v>85</v>
      </c>
      <c r="F1194" s="29" t="s">
        <v>86</v>
      </c>
      <c r="G1194" s="28" t="s">
        <v>87</v>
      </c>
    </row>
    <row r="1195" spans="1:7" ht="21.75" hidden="1" customHeight="1">
      <c r="A1195" s="27" t="s">
        <v>55</v>
      </c>
      <c r="B1195" s="5" t="s">
        <v>88</v>
      </c>
      <c r="C1195" s="30" t="s">
        <v>64</v>
      </c>
      <c r="D1195" s="31" t="s">
        <v>89</v>
      </c>
      <c r="E1195" s="32" t="s">
        <v>90</v>
      </c>
      <c r="F1195" s="29" t="s">
        <v>91</v>
      </c>
      <c r="G1195" s="28" t="s">
        <v>92</v>
      </c>
    </row>
    <row r="1196" spans="1:7" ht="21.75" hidden="1" customHeight="1">
      <c r="A1196" s="27" t="s">
        <v>55</v>
      </c>
      <c r="B1196" s="5" t="s">
        <v>93</v>
      </c>
      <c r="C1196" s="30" t="s">
        <v>64</v>
      </c>
      <c r="D1196" s="31" t="s">
        <v>94</v>
      </c>
      <c r="E1196" s="32" t="s">
        <v>90</v>
      </c>
      <c r="F1196" s="29" t="s">
        <v>95</v>
      </c>
      <c r="G1196" s="28" t="s">
        <v>92</v>
      </c>
    </row>
    <row r="1197" spans="1:7" ht="21.75" hidden="1" customHeight="1">
      <c r="A1197" s="27" t="s">
        <v>55</v>
      </c>
      <c r="B1197" s="5" t="s">
        <v>96</v>
      </c>
      <c r="C1197" s="30" t="s">
        <v>64</v>
      </c>
      <c r="D1197" s="31" t="s">
        <v>89</v>
      </c>
      <c r="E1197" s="32" t="s">
        <v>90</v>
      </c>
      <c r="F1197" s="29" t="s">
        <v>97</v>
      </c>
      <c r="G1197" s="28" t="s">
        <v>92</v>
      </c>
    </row>
    <row r="1198" spans="1:7" ht="21.75" hidden="1" customHeight="1">
      <c r="A1198" s="27" t="s">
        <v>55</v>
      </c>
      <c r="B1198" s="5" t="s">
        <v>98</v>
      </c>
      <c r="C1198" s="30" t="s">
        <v>64</v>
      </c>
      <c r="D1198" s="31" t="s">
        <v>99</v>
      </c>
      <c r="E1198" s="32" t="s">
        <v>90</v>
      </c>
      <c r="F1198" s="29" t="s">
        <v>100</v>
      </c>
      <c r="G1198" s="28" t="s">
        <v>92</v>
      </c>
    </row>
    <row r="1199" spans="1:7" ht="21.75" hidden="1" customHeight="1">
      <c r="A1199" s="27" t="s">
        <v>55</v>
      </c>
      <c r="B1199" s="5" t="s">
        <v>101</v>
      </c>
      <c r="C1199" s="30" t="s">
        <v>64</v>
      </c>
      <c r="D1199" s="31" t="s">
        <v>99</v>
      </c>
      <c r="E1199" s="32" t="s">
        <v>90</v>
      </c>
      <c r="F1199" s="29" t="s">
        <v>102</v>
      </c>
      <c r="G1199" s="28" t="s">
        <v>103</v>
      </c>
    </row>
    <row r="1200" spans="1:7" ht="21.75" hidden="1" customHeight="1">
      <c r="A1200" s="27" t="s">
        <v>55</v>
      </c>
      <c r="B1200" s="5" t="s">
        <v>104</v>
      </c>
      <c r="C1200" s="30" t="s">
        <v>64</v>
      </c>
      <c r="D1200" s="31" t="s">
        <v>94</v>
      </c>
      <c r="E1200" s="32" t="s">
        <v>90</v>
      </c>
      <c r="F1200" s="29" t="s">
        <v>105</v>
      </c>
      <c r="G1200" s="28" t="s">
        <v>106</v>
      </c>
    </row>
    <row r="1201" spans="1:7" ht="21.75" hidden="1" customHeight="1">
      <c r="A1201" s="27" t="s">
        <v>55</v>
      </c>
      <c r="B1201" s="5" t="s">
        <v>107</v>
      </c>
      <c r="C1201" s="30" t="s">
        <v>64</v>
      </c>
      <c r="D1201" s="31" t="s">
        <v>108</v>
      </c>
      <c r="E1201" s="32" t="s">
        <v>90</v>
      </c>
      <c r="F1201" s="29" t="s">
        <v>109</v>
      </c>
      <c r="G1201" s="28" t="s">
        <v>110</v>
      </c>
    </row>
    <row r="1202" spans="1:7" ht="21.75" hidden="1" customHeight="1">
      <c r="A1202" s="27" t="s">
        <v>55</v>
      </c>
      <c r="B1202" s="28" t="s">
        <v>111</v>
      </c>
      <c r="C1202" s="30" t="s">
        <v>64</v>
      </c>
      <c r="D1202" s="5" t="s">
        <v>112</v>
      </c>
      <c r="E1202" s="32" t="s">
        <v>90</v>
      </c>
      <c r="F1202" s="29" t="s">
        <v>113</v>
      </c>
      <c r="G1202" s="28" t="s">
        <v>110</v>
      </c>
    </row>
    <row r="1203" spans="1:7" ht="21.75" hidden="1" customHeight="1">
      <c r="A1203" s="27" t="s">
        <v>55</v>
      </c>
      <c r="B1203" s="28" t="s">
        <v>114</v>
      </c>
      <c r="C1203" s="30" t="s">
        <v>64</v>
      </c>
      <c r="D1203" s="31" t="s">
        <v>115</v>
      </c>
      <c r="E1203" s="32" t="s">
        <v>90</v>
      </c>
      <c r="F1203" s="29" t="s">
        <v>116</v>
      </c>
      <c r="G1203" s="28" t="s">
        <v>110</v>
      </c>
    </row>
    <row r="1204" spans="1:7" ht="21.75" hidden="1" customHeight="1">
      <c r="A1204" s="27" t="s">
        <v>55</v>
      </c>
      <c r="B1204" s="28" t="s">
        <v>117</v>
      </c>
      <c r="C1204" s="30" t="s">
        <v>64</v>
      </c>
      <c r="D1204" s="31" t="s">
        <v>94</v>
      </c>
      <c r="E1204" s="32" t="s">
        <v>90</v>
      </c>
      <c r="F1204" s="29" t="s">
        <v>118</v>
      </c>
      <c r="G1204" s="28" t="s">
        <v>110</v>
      </c>
    </row>
    <row r="1205" spans="1:7" ht="21.75" hidden="1" customHeight="1">
      <c r="A1205" s="27" t="s">
        <v>55</v>
      </c>
      <c r="B1205" s="28" t="s">
        <v>119</v>
      </c>
      <c r="C1205" s="30" t="s">
        <v>64</v>
      </c>
      <c r="D1205" s="31" t="s">
        <v>120</v>
      </c>
      <c r="E1205" s="32" t="s">
        <v>90</v>
      </c>
      <c r="F1205" s="29" t="s">
        <v>121</v>
      </c>
      <c r="G1205" s="28" t="s">
        <v>110</v>
      </c>
    </row>
    <row r="1206" spans="1:7" ht="21.75" hidden="1" customHeight="1">
      <c r="A1206" s="27" t="s">
        <v>55</v>
      </c>
      <c r="B1206" s="28" t="s">
        <v>122</v>
      </c>
      <c r="C1206" s="30" t="s">
        <v>64</v>
      </c>
      <c r="D1206" s="31" t="s">
        <v>108</v>
      </c>
      <c r="E1206" s="32" t="s">
        <v>90</v>
      </c>
      <c r="F1206" s="29" t="s">
        <v>123</v>
      </c>
      <c r="G1206" s="28" t="s">
        <v>110</v>
      </c>
    </row>
    <row r="1207" spans="1:7" ht="21.75" hidden="1" customHeight="1">
      <c r="A1207" s="27" t="s">
        <v>55</v>
      </c>
      <c r="B1207" s="28" t="s">
        <v>124</v>
      </c>
      <c r="C1207" s="30" t="s">
        <v>64</v>
      </c>
      <c r="D1207" s="31" t="s">
        <v>108</v>
      </c>
      <c r="E1207" s="32" t="s">
        <v>90</v>
      </c>
      <c r="F1207" s="29" t="s">
        <v>125</v>
      </c>
      <c r="G1207" s="28" t="s">
        <v>126</v>
      </c>
    </row>
    <row r="1208" spans="1:7" ht="21.75" hidden="1" customHeight="1">
      <c r="A1208" s="27" t="s">
        <v>55</v>
      </c>
      <c r="B1208" s="28" t="s">
        <v>127</v>
      </c>
      <c r="C1208" s="30" t="s">
        <v>64</v>
      </c>
      <c r="D1208" s="31" t="s">
        <v>108</v>
      </c>
      <c r="E1208" s="32" t="s">
        <v>90</v>
      </c>
      <c r="F1208" s="29" t="s">
        <v>128</v>
      </c>
      <c r="G1208" s="28" t="s">
        <v>129</v>
      </c>
    </row>
    <row r="1209" spans="1:7" ht="21.75" hidden="1" customHeight="1">
      <c r="A1209" s="27" t="s">
        <v>55</v>
      </c>
      <c r="B1209" s="28" t="s">
        <v>130</v>
      </c>
      <c r="C1209" s="30" t="s">
        <v>64</v>
      </c>
      <c r="D1209" s="31" t="s">
        <v>131</v>
      </c>
      <c r="E1209" s="32" t="s">
        <v>90</v>
      </c>
      <c r="F1209" s="29" t="s">
        <v>132</v>
      </c>
      <c r="G1209" s="28" t="s">
        <v>129</v>
      </c>
    </row>
    <row r="1210" spans="1:7" ht="21.75" hidden="1" customHeight="1">
      <c r="A1210" s="27" t="s">
        <v>55</v>
      </c>
      <c r="B1210" s="5" t="s">
        <v>133</v>
      </c>
      <c r="C1210" s="30" t="s">
        <v>64</v>
      </c>
      <c r="D1210" s="31" t="s">
        <v>134</v>
      </c>
      <c r="E1210" s="32" t="s">
        <v>90</v>
      </c>
      <c r="F1210" s="29" t="s">
        <v>135</v>
      </c>
      <c r="G1210" s="28" t="s">
        <v>129</v>
      </c>
    </row>
    <row r="1211" spans="1:7" ht="21.75" hidden="1" customHeight="1">
      <c r="A1211" s="27" t="s">
        <v>55</v>
      </c>
      <c r="B1211" s="28" t="s">
        <v>136</v>
      </c>
      <c r="C1211" s="30" t="s">
        <v>64</v>
      </c>
      <c r="D1211" s="31" t="s">
        <v>131</v>
      </c>
      <c r="E1211" s="32" t="s">
        <v>90</v>
      </c>
      <c r="F1211" s="29" t="s">
        <v>137</v>
      </c>
      <c r="G1211" s="28" t="s">
        <v>129</v>
      </c>
    </row>
    <row r="1212" spans="1:7" ht="21.75" hidden="1" customHeight="1">
      <c r="A1212" s="27" t="s">
        <v>55</v>
      </c>
      <c r="B1212" s="28" t="s">
        <v>138</v>
      </c>
      <c r="C1212" s="30" t="s">
        <v>64</v>
      </c>
      <c r="D1212" s="31" t="s">
        <v>131</v>
      </c>
      <c r="E1212" s="32" t="s">
        <v>90</v>
      </c>
      <c r="F1212" s="29" t="s">
        <v>139</v>
      </c>
      <c r="G1212" s="28" t="s">
        <v>87</v>
      </c>
    </row>
    <row r="1213" spans="1:7" ht="21.75" hidden="1" customHeight="1">
      <c r="A1213" s="27" t="s">
        <v>55</v>
      </c>
      <c r="B1213" s="28" t="s">
        <v>140</v>
      </c>
      <c r="C1213" s="30" t="s">
        <v>64</v>
      </c>
      <c r="D1213" s="31" t="s">
        <v>94</v>
      </c>
      <c r="E1213" s="32" t="s">
        <v>90</v>
      </c>
      <c r="F1213" s="29" t="s">
        <v>141</v>
      </c>
      <c r="G1213" s="28" t="s">
        <v>87</v>
      </c>
    </row>
    <row r="1214" spans="1:7" ht="21.75" hidden="1" customHeight="1">
      <c r="A1214" s="27" t="s">
        <v>55</v>
      </c>
      <c r="B1214" s="28" t="s">
        <v>142</v>
      </c>
      <c r="C1214" s="30" t="s">
        <v>64</v>
      </c>
      <c r="D1214" s="31" t="s">
        <v>94</v>
      </c>
      <c r="E1214" s="32" t="s">
        <v>90</v>
      </c>
      <c r="F1214" s="29" t="s">
        <v>143</v>
      </c>
      <c r="G1214" s="28" t="s">
        <v>144</v>
      </c>
    </row>
    <row r="1215" spans="1:7" ht="21.75" hidden="1" customHeight="1">
      <c r="A1215" s="27" t="s">
        <v>55</v>
      </c>
      <c r="B1215" s="28" t="s">
        <v>145</v>
      </c>
      <c r="C1215" s="30" t="s">
        <v>64</v>
      </c>
      <c r="D1215" s="31" t="s">
        <v>99</v>
      </c>
      <c r="E1215" s="32" t="s">
        <v>90</v>
      </c>
      <c r="F1215" s="29" t="s">
        <v>146</v>
      </c>
      <c r="G1215" s="28" t="s">
        <v>147</v>
      </c>
    </row>
    <row r="1216" spans="1:7" ht="21.75" hidden="1" customHeight="1">
      <c r="A1216" s="27" t="s">
        <v>55</v>
      </c>
      <c r="B1216" s="28" t="s">
        <v>148</v>
      </c>
      <c r="C1216" s="30" t="s">
        <v>64</v>
      </c>
      <c r="D1216" s="31" t="s">
        <v>99</v>
      </c>
      <c r="E1216" s="32" t="s">
        <v>90</v>
      </c>
      <c r="F1216" s="29" t="s">
        <v>149</v>
      </c>
      <c r="G1216" s="28" t="s">
        <v>150</v>
      </c>
    </row>
    <row r="1217" spans="1:9" ht="21.75" hidden="1" customHeight="1">
      <c r="A1217" s="27" t="s">
        <v>55</v>
      </c>
      <c r="B1217" s="5" t="s">
        <v>151</v>
      </c>
      <c r="C1217" s="30" t="s">
        <v>64</v>
      </c>
      <c r="D1217" s="31" t="s">
        <v>99</v>
      </c>
      <c r="E1217" s="32" t="s">
        <v>90</v>
      </c>
      <c r="F1217" s="5" t="s">
        <v>152</v>
      </c>
      <c r="G1217" s="33" t="s">
        <v>147</v>
      </c>
    </row>
    <row r="1218" spans="1:9" ht="21.75" hidden="1" customHeight="1">
      <c r="A1218" s="27" t="s">
        <v>55</v>
      </c>
      <c r="B1218" s="5" t="s">
        <v>153</v>
      </c>
      <c r="C1218" s="30" t="s">
        <v>64</v>
      </c>
      <c r="D1218" s="33" t="s">
        <v>94</v>
      </c>
      <c r="E1218" s="32" t="s">
        <v>90</v>
      </c>
      <c r="F1218" s="5" t="s">
        <v>154</v>
      </c>
      <c r="G1218" s="33" t="s">
        <v>155</v>
      </c>
    </row>
    <row r="1219" spans="1:9" ht="21.75" hidden="1" customHeight="1">
      <c r="A1219" s="27" t="s">
        <v>55</v>
      </c>
      <c r="B1219" s="5" t="s">
        <v>156</v>
      </c>
      <c r="C1219" s="30" t="s">
        <v>64</v>
      </c>
      <c r="D1219" s="33" t="s">
        <v>115</v>
      </c>
      <c r="E1219" s="32" t="s">
        <v>90</v>
      </c>
      <c r="F1219" s="5" t="s">
        <v>157</v>
      </c>
      <c r="G1219" s="33" t="s">
        <v>155</v>
      </c>
    </row>
    <row r="1220" spans="1:9" ht="21.75" hidden="1" customHeight="1">
      <c r="A1220" s="27" t="s">
        <v>55</v>
      </c>
      <c r="B1220" s="5" t="s">
        <v>158</v>
      </c>
      <c r="C1220" s="30" t="s">
        <v>64</v>
      </c>
      <c r="D1220" s="33" t="s">
        <v>99</v>
      </c>
      <c r="E1220" s="32" t="s">
        <v>90</v>
      </c>
      <c r="F1220" s="5" t="s">
        <v>159</v>
      </c>
      <c r="G1220" s="33" t="s">
        <v>155</v>
      </c>
    </row>
    <row r="1221" spans="1:9" ht="21.75" hidden="1" customHeight="1">
      <c r="A1221" s="27" t="s">
        <v>55</v>
      </c>
      <c r="B1221" s="5" t="s">
        <v>160</v>
      </c>
      <c r="C1221" s="30" t="s">
        <v>64</v>
      </c>
      <c r="D1221" s="33" t="s">
        <v>161</v>
      </c>
      <c r="E1221" s="32"/>
      <c r="F1221" s="29"/>
      <c r="G1221" s="28"/>
    </row>
    <row r="1222" spans="1:9" ht="21.75" hidden="1" customHeight="1">
      <c r="A1222" s="27" t="s">
        <v>55</v>
      </c>
      <c r="C1222" s="30" t="s">
        <v>64</v>
      </c>
      <c r="E1222" s="32"/>
      <c r="F1222" s="29"/>
      <c r="G1222" s="28"/>
    </row>
    <row r="1223" spans="1:9" ht="21.75" hidden="1" customHeight="1">
      <c r="A1223" s="27" t="s">
        <v>55</v>
      </c>
      <c r="C1223" s="30" t="s">
        <v>64</v>
      </c>
      <c r="E1223" s="32"/>
      <c r="F1223" s="29"/>
      <c r="G1223" s="28"/>
    </row>
    <row r="1224" spans="1:9" ht="21.75" hidden="1" customHeight="1">
      <c r="A1224" s="27" t="s">
        <v>55</v>
      </c>
      <c r="C1224" s="30" t="s">
        <v>64</v>
      </c>
      <c r="E1224" s="32"/>
      <c r="F1224" s="29"/>
      <c r="G1224" s="28"/>
    </row>
    <row r="1225" spans="1:9" ht="21.75" hidden="1" customHeight="1">
      <c r="A1225" s="27" t="s">
        <v>55</v>
      </c>
      <c r="C1225" s="30" t="s">
        <v>64</v>
      </c>
      <c r="E1225" s="32"/>
      <c r="F1225" s="29"/>
      <c r="G1225" s="28"/>
    </row>
    <row r="1226" spans="1:9" ht="21.75" hidden="1" customHeight="1">
      <c r="A1226" s="27" t="s">
        <v>55</v>
      </c>
      <c r="B1226" s="5" t="s">
        <v>116</v>
      </c>
      <c r="C1226" s="30" t="s">
        <v>64</v>
      </c>
      <c r="D1226" s="33" t="s">
        <v>161</v>
      </c>
      <c r="E1226" s="34"/>
      <c r="F1226" s="29" t="s">
        <v>162</v>
      </c>
      <c r="G1226" s="28" t="s">
        <v>147</v>
      </c>
    </row>
    <row r="1227" spans="1:9" ht="21.75" hidden="1" customHeight="1">
      <c r="A1227" s="27" t="s">
        <v>55</v>
      </c>
      <c r="B1227" s="28" t="s">
        <v>138</v>
      </c>
      <c r="C1227" s="30" t="s">
        <v>64</v>
      </c>
      <c r="D1227" s="31" t="s">
        <v>131</v>
      </c>
      <c r="E1227" s="32"/>
      <c r="F1227" s="29"/>
      <c r="G1227" s="28"/>
    </row>
    <row r="1228" spans="1:9" ht="8.25" hidden="1" customHeight="1">
      <c r="A1228" s="19"/>
      <c r="B1228" s="314"/>
      <c r="C1228" s="314"/>
      <c r="D1228" s="314"/>
      <c r="E1228" s="314"/>
      <c r="F1228" s="314"/>
      <c r="G1228" s="314"/>
    </row>
    <row r="1229" spans="1:9" ht="21" hidden="1" customHeight="1">
      <c r="A1229" s="303" t="s">
        <v>273</v>
      </c>
      <c r="B1229" s="303"/>
      <c r="C1229" s="303"/>
      <c r="D1229" s="303"/>
      <c r="E1229" s="303"/>
      <c r="F1229" s="303"/>
      <c r="G1229" s="303"/>
    </row>
    <row r="1230" spans="1:9" ht="21.75" hidden="1" customHeight="1">
      <c r="A1230" s="303" t="s">
        <v>163</v>
      </c>
      <c r="B1230" s="303"/>
      <c r="C1230" s="303"/>
      <c r="D1230" s="303"/>
      <c r="E1230" s="303"/>
      <c r="F1230" s="303"/>
      <c r="G1230" s="303"/>
    </row>
    <row r="1231" spans="1:9" ht="36" hidden="1" customHeight="1">
      <c r="A1231" s="315" t="s">
        <v>164</v>
      </c>
      <c r="B1231" s="315"/>
      <c r="C1231" s="315"/>
      <c r="D1231" s="315"/>
      <c r="E1231" s="315"/>
      <c r="F1231" s="315"/>
      <c r="G1231" s="315"/>
      <c r="H1231" s="36"/>
      <c r="I1231" s="37"/>
    </row>
    <row r="1232" spans="1:9" s="40" customFormat="1" ht="3" hidden="1" customHeight="1">
      <c r="A1232" s="359"/>
      <c r="B1232" s="359"/>
      <c r="C1232" s="359"/>
      <c r="D1232" s="359"/>
      <c r="E1232" s="359"/>
      <c r="F1232" s="359"/>
      <c r="G1232" s="359"/>
      <c r="H1232" s="38"/>
      <c r="I1232" s="39"/>
    </row>
    <row r="1233" spans="1:9" s="40" customFormat="1" ht="32.25" hidden="1" customHeight="1">
      <c r="A1233" s="41" t="s">
        <v>55</v>
      </c>
      <c r="B1233" s="360" t="s">
        <v>165</v>
      </c>
      <c r="C1233" s="360"/>
      <c r="D1233" s="360"/>
      <c r="E1233" s="360"/>
      <c r="F1233" s="360"/>
      <c r="G1233" s="360"/>
      <c r="H1233" s="42" t="s">
        <v>166</v>
      </c>
      <c r="I1233" s="43"/>
    </row>
    <row r="1234" spans="1:9" s="40" customFormat="1" ht="32.25" hidden="1" customHeight="1">
      <c r="A1234" s="41" t="s">
        <v>55</v>
      </c>
      <c r="B1234" s="360" t="s">
        <v>167</v>
      </c>
      <c r="C1234" s="360"/>
      <c r="D1234" s="360"/>
      <c r="E1234" s="360"/>
      <c r="F1234" s="360"/>
      <c r="G1234" s="360"/>
      <c r="H1234" s="42" t="s">
        <v>168</v>
      </c>
      <c r="I1234" s="44"/>
    </row>
    <row r="1235" spans="1:9" s="40" customFormat="1" ht="32.25" hidden="1" customHeight="1">
      <c r="A1235" s="41" t="s">
        <v>55</v>
      </c>
      <c r="B1235" s="360" t="s">
        <v>169</v>
      </c>
      <c r="C1235" s="360"/>
      <c r="D1235" s="360"/>
      <c r="E1235" s="360"/>
      <c r="F1235" s="360"/>
      <c r="G1235" s="360"/>
      <c r="H1235" s="361" t="s">
        <v>170</v>
      </c>
      <c r="I1235" s="362"/>
    </row>
    <row r="1236" spans="1:9" s="48" customFormat="1" hidden="1">
      <c r="A1236" s="45" t="s">
        <v>81</v>
      </c>
      <c r="B1236" s="350" t="s">
        <v>171</v>
      </c>
      <c r="C1236" s="350"/>
      <c r="D1236" s="350"/>
      <c r="E1236" s="350"/>
      <c r="F1236" s="350"/>
      <c r="G1236" s="350"/>
      <c r="H1236" s="46"/>
      <c r="I1236" s="47"/>
    </row>
    <row r="1237" spans="1:9" s="49" customFormat="1" ht="10.5" hidden="1" customHeight="1">
      <c r="B1237" s="18"/>
      <c r="C1237" s="18"/>
      <c r="D1237" s="18"/>
      <c r="E1237" s="18"/>
      <c r="F1237" s="18"/>
      <c r="G1237" s="50"/>
    </row>
    <row r="1238" spans="1:9" s="52" customFormat="1" ht="24.75" hidden="1" customHeight="1">
      <c r="A1238" s="51" t="s">
        <v>1</v>
      </c>
      <c r="B1238" s="51" t="s">
        <v>172</v>
      </c>
      <c r="C1238" s="65"/>
      <c r="D1238" s="51" t="s">
        <v>173</v>
      </c>
      <c r="E1238" s="51" t="s">
        <v>174</v>
      </c>
      <c r="F1238" s="51" t="s">
        <v>175</v>
      </c>
      <c r="G1238" s="51" t="s">
        <v>176</v>
      </c>
      <c r="I1238" s="53"/>
    </row>
    <row r="1239" spans="1:9" ht="16.350000000000001" hidden="1" customHeight="1">
      <c r="A1239" s="54">
        <v>1</v>
      </c>
      <c r="B1239" s="55" t="s">
        <v>177</v>
      </c>
      <c r="C1239" s="202" t="s">
        <v>64</v>
      </c>
      <c r="D1239" s="57" t="s">
        <v>278</v>
      </c>
      <c r="E1239" s="57" t="str">
        <f>D1239</f>
        <v>Chở người và hàng hóa</v>
      </c>
      <c r="F1239" s="57" t="str">
        <f>D1239</f>
        <v>Chở người và hàng hóa</v>
      </c>
      <c r="G1239" s="57" t="str">
        <f>D1239</f>
        <v>Chở người và hàng hóa</v>
      </c>
    </row>
    <row r="1240" spans="1:9" ht="34.700000000000003" hidden="1" customHeight="1">
      <c r="A1240" s="54">
        <v>2</v>
      </c>
      <c r="B1240" s="55" t="s">
        <v>178</v>
      </c>
      <c r="C1240" s="202" t="s">
        <v>64</v>
      </c>
      <c r="D1240" s="58" t="s">
        <v>380</v>
      </c>
      <c r="E1240" s="58" t="str">
        <f>D1240</f>
        <v>Ô tô tải (PICUP ca bin kép)</v>
      </c>
      <c r="F1240" s="58" t="str">
        <f>D1240</f>
        <v>Ô tô tải (PICUP ca bin kép)</v>
      </c>
      <c r="G1240" s="58" t="str">
        <f>D1240</f>
        <v>Ô tô tải (PICUP ca bin kép)</v>
      </c>
    </row>
    <row r="1241" spans="1:9" hidden="1">
      <c r="A1241" s="59" t="s">
        <v>55</v>
      </c>
      <c r="B1241" s="55" t="s">
        <v>179</v>
      </c>
      <c r="C1241" s="202"/>
      <c r="D1241" s="58" t="str">
        <f>D1178</f>
        <v>MITSHUBISHI</v>
      </c>
      <c r="E1241" s="58" t="str">
        <f>D1241</f>
        <v>MITSHUBISHI</v>
      </c>
      <c r="F1241" s="58" t="str">
        <f>E1241</f>
        <v>MITSHUBISHI</v>
      </c>
      <c r="G1241" s="58" t="str">
        <f>F1241</f>
        <v>MITSHUBISHI</v>
      </c>
    </row>
    <row r="1242" spans="1:9" hidden="1">
      <c r="A1242" s="59" t="s">
        <v>55</v>
      </c>
      <c r="B1242" s="55" t="s">
        <v>3</v>
      </c>
      <c r="C1242" s="202"/>
      <c r="D1242" s="60">
        <f>D1180</f>
        <v>2019</v>
      </c>
      <c r="E1242" s="60">
        <f>D1242</f>
        <v>2019</v>
      </c>
      <c r="F1242" s="60">
        <f>D1242</f>
        <v>2019</v>
      </c>
      <c r="G1242" s="60">
        <f>D1242</f>
        <v>2019</v>
      </c>
    </row>
    <row r="1243" spans="1:9" hidden="1">
      <c r="A1243" s="59" t="s">
        <v>55</v>
      </c>
      <c r="B1243" s="55" t="s">
        <v>4</v>
      </c>
      <c r="C1243" s="202"/>
      <c r="D1243" s="58" t="str">
        <f>D1179</f>
        <v>Thái Lan</v>
      </c>
      <c r="E1243" s="58" t="str">
        <f>D1243</f>
        <v>Thái Lan</v>
      </c>
      <c r="F1243" s="58" t="str">
        <f>D1243</f>
        <v>Thái Lan</v>
      </c>
      <c r="G1243" s="58" t="str">
        <f>D1243</f>
        <v>Thái Lan</v>
      </c>
    </row>
    <row r="1244" spans="1:9" ht="64.349999999999994" hidden="1" customHeight="1">
      <c r="A1244" s="54">
        <v>3</v>
      </c>
      <c r="B1244" s="55" t="s">
        <v>180</v>
      </c>
      <c r="C1244" s="203" t="s">
        <v>64</v>
      </c>
      <c r="D1244" s="152"/>
      <c r="E1244" s="153" t="s">
        <v>41</v>
      </c>
      <c r="F1244" s="153" t="s">
        <v>42</v>
      </c>
      <c r="G1244" s="153" t="s">
        <v>43</v>
      </c>
    </row>
    <row r="1245" spans="1:9" s="63" customFormat="1" ht="21" hidden="1" customHeight="1">
      <c r="A1245" s="54">
        <v>4</v>
      </c>
      <c r="B1245" s="61" t="s">
        <v>181</v>
      </c>
      <c r="C1245" s="204" t="s">
        <v>64</v>
      </c>
      <c r="D1245" s="62" t="s">
        <v>279</v>
      </c>
      <c r="E1245" s="62" t="s">
        <v>279</v>
      </c>
      <c r="F1245" s="62" t="s">
        <v>279</v>
      </c>
      <c r="G1245" s="62" t="s">
        <v>279</v>
      </c>
      <c r="I1245" s="19"/>
    </row>
    <row r="1246" spans="1:9" s="67" customFormat="1" ht="30.6" hidden="1" customHeight="1">
      <c r="A1246" s="64">
        <v>5</v>
      </c>
      <c r="B1246" s="65" t="s">
        <v>182</v>
      </c>
      <c r="C1246" s="205" t="s">
        <v>64</v>
      </c>
      <c r="D1246" s="66" t="s">
        <v>183</v>
      </c>
      <c r="E1246" s="66" t="s">
        <v>183</v>
      </c>
      <c r="F1246" s="66" t="s">
        <v>183</v>
      </c>
      <c r="G1246" s="66" t="s">
        <v>183</v>
      </c>
      <c r="I1246" s="68"/>
    </row>
    <row r="1247" spans="1:9" ht="16.7" hidden="1" customHeight="1">
      <c r="A1247" s="69">
        <v>6</v>
      </c>
      <c r="B1247" s="70" t="s">
        <v>184</v>
      </c>
      <c r="C1247" s="205" t="s">
        <v>64</v>
      </c>
      <c r="D1247" s="71"/>
      <c r="E1247" s="72">
        <v>595000000</v>
      </c>
      <c r="F1247" s="72">
        <v>595000000</v>
      </c>
      <c r="G1247" s="72">
        <v>595000000</v>
      </c>
    </row>
    <row r="1248" spans="1:9" ht="21" hidden="1" customHeight="1">
      <c r="A1248" s="69">
        <v>7</v>
      </c>
      <c r="B1248" s="70" t="s">
        <v>185</v>
      </c>
      <c r="C1248" s="205" t="s">
        <v>64</v>
      </c>
      <c r="D1248" s="71"/>
      <c r="E1248" s="73">
        <v>0.92</v>
      </c>
      <c r="F1248" s="73">
        <v>0.92</v>
      </c>
      <c r="G1248" s="73">
        <v>0.92</v>
      </c>
      <c r="I1248" s="74" t="e">
        <f>E1362</f>
        <v>#REF!</v>
      </c>
    </row>
    <row r="1249" spans="1:9" ht="18" hidden="1" customHeight="1">
      <c r="A1249" s="69">
        <v>8</v>
      </c>
      <c r="B1249" s="70" t="s">
        <v>186</v>
      </c>
      <c r="C1249" s="205" t="s">
        <v>64</v>
      </c>
      <c r="D1249" s="71"/>
      <c r="E1249" s="75" t="s">
        <v>281</v>
      </c>
      <c r="F1249" s="75" t="s">
        <v>281</v>
      </c>
      <c r="G1249" s="75" t="s">
        <v>281</v>
      </c>
    </row>
    <row r="1250" spans="1:9" ht="20.45" hidden="1" customHeight="1">
      <c r="A1250" s="69">
        <v>9</v>
      </c>
      <c r="B1250" s="65" t="s">
        <v>187</v>
      </c>
      <c r="C1250" s="205" t="s">
        <v>64</v>
      </c>
      <c r="D1250" s="76" t="s">
        <v>188</v>
      </c>
      <c r="E1250" s="76" t="s">
        <v>188</v>
      </c>
      <c r="F1250" s="76" t="s">
        <v>188</v>
      </c>
      <c r="G1250" s="76" t="s">
        <v>188</v>
      </c>
    </row>
    <row r="1251" spans="1:9" ht="16.7" hidden="1" customHeight="1">
      <c r="A1251" s="77" t="s">
        <v>55</v>
      </c>
      <c r="B1251" s="65" t="s">
        <v>69</v>
      </c>
      <c r="C1251" s="205"/>
      <c r="D1251" s="76" t="str">
        <f>D1184</f>
        <v>Xám bạc</v>
      </c>
      <c r="E1251" s="76" t="s">
        <v>383</v>
      </c>
      <c r="F1251" s="76" t="s">
        <v>385</v>
      </c>
      <c r="G1251" s="76" t="s">
        <v>383</v>
      </c>
    </row>
    <row r="1252" spans="1:9" ht="16.7" hidden="1" customHeight="1">
      <c r="A1252" s="77" t="s">
        <v>55</v>
      </c>
      <c r="B1252" s="65" t="s">
        <v>189</v>
      </c>
      <c r="C1252" s="205"/>
      <c r="D1252" s="76" t="str">
        <f>D1192</f>
        <v>29H - 417.80</v>
      </c>
      <c r="E1252" s="76" t="s">
        <v>280</v>
      </c>
      <c r="F1252" s="76" t="s">
        <v>381</v>
      </c>
      <c r="G1252" s="76" t="s">
        <v>382</v>
      </c>
    </row>
    <row r="1253" spans="1:9" ht="16.7" hidden="1" customHeight="1">
      <c r="A1253" s="77" t="s">
        <v>55</v>
      </c>
      <c r="B1253" s="65" t="s">
        <v>190</v>
      </c>
      <c r="C1253" s="205"/>
      <c r="D1253" s="76">
        <v>65301</v>
      </c>
      <c r="E1253" s="76">
        <v>46000</v>
      </c>
      <c r="F1253" s="76">
        <v>80000</v>
      </c>
      <c r="G1253" s="76">
        <v>46000</v>
      </c>
    </row>
    <row r="1254" spans="1:9" ht="30.6" hidden="1" customHeight="1">
      <c r="A1254" s="64">
        <v>10</v>
      </c>
      <c r="B1254" s="65" t="s">
        <v>283</v>
      </c>
      <c r="C1254" s="205" t="s">
        <v>64</v>
      </c>
      <c r="D1254" s="71"/>
      <c r="E1254" s="79">
        <f>E1247*E1248</f>
        <v>547400000</v>
      </c>
      <c r="F1254" s="79">
        <f>F1247*F1248</f>
        <v>547400000</v>
      </c>
      <c r="G1254" s="79">
        <f>G1247*G1248</f>
        <v>547400000</v>
      </c>
    </row>
    <row r="1255" spans="1:9" ht="18.600000000000001" hidden="1" customHeight="1">
      <c r="A1255" s="69">
        <v>11</v>
      </c>
      <c r="B1255" s="70" t="s">
        <v>191</v>
      </c>
      <c r="C1255" s="205" t="s">
        <v>64</v>
      </c>
      <c r="D1255" s="80"/>
      <c r="E1255" s="16" t="s">
        <v>384</v>
      </c>
      <c r="F1255" s="81" t="s">
        <v>386</v>
      </c>
      <c r="G1255" s="81" t="s">
        <v>387</v>
      </c>
    </row>
    <row r="1256" spans="1:9" ht="21" hidden="1" customHeight="1">
      <c r="A1256" s="69">
        <v>12</v>
      </c>
      <c r="B1256" s="70" t="s">
        <v>192</v>
      </c>
      <c r="C1256" s="205" t="s">
        <v>64</v>
      </c>
      <c r="D1256" s="82"/>
      <c r="E1256" s="82" t="str">
        <f>D1245</f>
        <v>Tháng 10 năm 2023</v>
      </c>
      <c r="F1256" s="82" t="str">
        <f>E1256</f>
        <v>Tháng 10 năm 2023</v>
      </c>
      <c r="G1256" s="82" t="str">
        <f>E1256</f>
        <v>Tháng 10 năm 2023</v>
      </c>
    </row>
    <row r="1257" spans="1:9" hidden="1">
      <c r="G1257" s="83"/>
    </row>
    <row r="1258" spans="1:9" ht="22.5" hidden="1" customHeight="1">
      <c r="A1258" s="303" t="s">
        <v>193</v>
      </c>
      <c r="B1258" s="303"/>
      <c r="C1258" s="303"/>
      <c r="D1258" s="303"/>
      <c r="E1258" s="303"/>
      <c r="F1258" s="303"/>
      <c r="G1258" s="303"/>
    </row>
    <row r="1259" spans="1:9" s="40" customFormat="1" ht="54.75" hidden="1" customHeight="1">
      <c r="A1259" s="337" t="s">
        <v>194</v>
      </c>
      <c r="B1259" s="337"/>
      <c r="C1259" s="337"/>
      <c r="D1259" s="337"/>
      <c r="E1259" s="337"/>
      <c r="F1259" s="337"/>
      <c r="G1259" s="337"/>
      <c r="I1259" s="85"/>
    </row>
    <row r="1260" spans="1:9" s="40" customFormat="1" ht="72" hidden="1" customHeight="1">
      <c r="A1260" s="337" t="s">
        <v>195</v>
      </c>
      <c r="B1260" s="337"/>
      <c r="C1260" s="337"/>
      <c r="D1260" s="337"/>
      <c r="E1260" s="337"/>
      <c r="F1260" s="337"/>
      <c r="G1260" s="337"/>
      <c r="I1260" s="85"/>
    </row>
    <row r="1261" spans="1:9" s="40" customFormat="1" ht="21" hidden="1" customHeight="1">
      <c r="A1261" s="363" t="s">
        <v>196</v>
      </c>
      <c r="B1261" s="363"/>
      <c r="C1261" s="363"/>
      <c r="D1261" s="363"/>
      <c r="E1261" s="363"/>
      <c r="F1261" s="363"/>
      <c r="G1261" s="363"/>
      <c r="I1261" s="85"/>
    </row>
    <row r="1262" spans="1:9" s="40" customFormat="1" ht="21" hidden="1" customHeight="1">
      <c r="A1262" s="86" t="s">
        <v>55</v>
      </c>
      <c r="B1262" s="337" t="s">
        <v>197</v>
      </c>
      <c r="C1262" s="337"/>
      <c r="D1262" s="337"/>
      <c r="E1262" s="337"/>
      <c r="F1262" s="337"/>
      <c r="G1262" s="337"/>
      <c r="I1262" s="85"/>
    </row>
    <row r="1263" spans="1:9" s="40" customFormat="1" ht="21" hidden="1" customHeight="1">
      <c r="A1263" s="87"/>
      <c r="B1263" s="88" t="s">
        <v>198</v>
      </c>
      <c r="C1263" s="88"/>
      <c r="D1263" s="355" t="str">
        <f>D1326&amp;". Do lấy TSĐG làm chuẩn nên tổ thẩm định đánh giá TSĐG đạt tỷ lệ 100%"</f>
        <v>Giấy đăng ký xe, đăng kiểm xe. Do lấy TSĐG làm chuẩn nên tổ thẩm định đánh giá TSĐG đạt tỷ lệ 100%</v>
      </c>
      <c r="E1263" s="356"/>
      <c r="F1263" s="356"/>
      <c r="G1263" s="356"/>
      <c r="I1263" s="85"/>
    </row>
    <row r="1264" spans="1:9" s="40" customFormat="1" ht="21" hidden="1" customHeight="1">
      <c r="A1264" s="86" t="s">
        <v>199</v>
      </c>
      <c r="B1264" s="88" t="s">
        <v>200</v>
      </c>
      <c r="C1264" s="88" t="s">
        <v>64</v>
      </c>
      <c r="D1264" s="358" t="str">
        <f>E1326</f>
        <v>Giấy đăng ký xe, đăng kiểm xe</v>
      </c>
      <c r="E1264" s="358"/>
      <c r="F1264" s="332" t="str">
        <f>IF(D1265&gt;100%,"Lợi thế hơn tài sản thẩm định giá",IF(D1265=100%,"Tương đương tài sản thẩm định giá",IF(D1265&lt;100%,"Kém lợi thế hơn tài sản thẩm định giá")))</f>
        <v>Tương đương tài sản thẩm định giá</v>
      </c>
      <c r="G1264" s="332"/>
      <c r="I1264" s="85"/>
    </row>
    <row r="1265" spans="1:9" s="40" customFormat="1" ht="21" hidden="1" customHeight="1">
      <c r="A1265" s="86"/>
      <c r="B1265" s="84" t="s">
        <v>201</v>
      </c>
      <c r="C1265" s="88" t="s">
        <v>64</v>
      </c>
      <c r="D1265" s="90">
        <f>E1327</f>
        <v>1</v>
      </c>
      <c r="E1265" s="84"/>
      <c r="F1265" s="84"/>
      <c r="G1265" s="89"/>
      <c r="I1265" s="85"/>
    </row>
    <row r="1266" spans="1:9" s="40" customFormat="1" ht="21" hidden="1" customHeight="1">
      <c r="A1266" s="86" t="s">
        <v>199</v>
      </c>
      <c r="B1266" s="88" t="s">
        <v>202</v>
      </c>
      <c r="C1266" s="88" t="s">
        <v>64</v>
      </c>
      <c r="D1266" s="91" t="str">
        <f>F1326</f>
        <v>Giấy đăng ký xe, đăng kiểm xe</v>
      </c>
      <c r="E1266" s="92"/>
      <c r="F1266" s="332" t="str">
        <f>IF(D1267&gt;100%,"Lợi thế hơn tài sản thẩm định giá",IF(D1267=100%,"Tương đương tài sản thẩm định giá",IF(D1267&lt;100%,"Kém lợi thế hơn tài sản thẩm định giá")))</f>
        <v>Tương đương tài sản thẩm định giá</v>
      </c>
      <c r="G1266" s="332"/>
      <c r="I1266" s="85"/>
    </row>
    <row r="1267" spans="1:9" s="40" customFormat="1" ht="21" hidden="1" customHeight="1">
      <c r="A1267" s="86"/>
      <c r="B1267" s="84" t="s">
        <v>203</v>
      </c>
      <c r="C1267" s="88" t="s">
        <v>64</v>
      </c>
      <c r="D1267" s="90">
        <f>F1327</f>
        <v>1</v>
      </c>
      <c r="E1267" s="84"/>
      <c r="F1267" s="84"/>
      <c r="G1267" s="89"/>
      <c r="I1267" s="85"/>
    </row>
    <row r="1268" spans="1:9" s="40" customFormat="1" ht="21" hidden="1" customHeight="1">
      <c r="A1268" s="86" t="s">
        <v>199</v>
      </c>
      <c r="B1268" s="88" t="s">
        <v>204</v>
      </c>
      <c r="C1268" s="88" t="s">
        <v>64</v>
      </c>
      <c r="D1268" s="91" t="str">
        <f>G1326</f>
        <v>Giấy đăng ký xe, đăng kiểm xe</v>
      </c>
      <c r="E1268" s="92"/>
      <c r="F1268" s="332" t="str">
        <f>IF(D1269&gt;100%,"Lợi thế hơn tài sản thẩm định giá",IF(D1269=100%,"Tương đương tài sản thẩm định giá",IF(D1269&lt;100%,"Kém lợi thế hơn tài sản thẩm định giá")))</f>
        <v>Tương đương tài sản thẩm định giá</v>
      </c>
      <c r="G1268" s="332"/>
      <c r="I1268" s="85"/>
    </row>
    <row r="1269" spans="1:9" s="40" customFormat="1" ht="21" hidden="1" customHeight="1">
      <c r="A1269" s="86"/>
      <c r="B1269" s="84" t="s">
        <v>205</v>
      </c>
      <c r="C1269" s="88" t="s">
        <v>64</v>
      </c>
      <c r="D1269" s="90">
        <f>G1327</f>
        <v>1</v>
      </c>
      <c r="E1269" s="84"/>
      <c r="F1269" s="84"/>
      <c r="G1269" s="84"/>
      <c r="I1269" s="85"/>
    </row>
    <row r="1270" spans="1:9" s="40" customFormat="1" ht="21" hidden="1" customHeight="1">
      <c r="A1270" s="86" t="s">
        <v>55</v>
      </c>
      <c r="B1270" s="337" t="s">
        <v>206</v>
      </c>
      <c r="C1270" s="337"/>
      <c r="D1270" s="337"/>
      <c r="E1270" s="337"/>
      <c r="F1270" s="337"/>
      <c r="G1270" s="337"/>
      <c r="I1270" s="85"/>
    </row>
    <row r="1271" spans="1:9" s="40" customFormat="1" ht="21" hidden="1" customHeight="1">
      <c r="A1271" s="87"/>
      <c r="B1271" s="88" t="s">
        <v>198</v>
      </c>
      <c r="C1271" s="88"/>
      <c r="D1271" s="355" t="str">
        <f>D1331&amp;". Do lấy TSĐG làm chuẩn nên tổ thẩm định đánh giá TSĐG đạt tỷ lệ 100%"</f>
        <v>2019. Do lấy TSĐG làm chuẩn nên tổ thẩm định đánh giá TSĐG đạt tỷ lệ 100%</v>
      </c>
      <c r="E1271" s="356"/>
      <c r="F1271" s="356"/>
      <c r="G1271" s="356"/>
      <c r="I1271" s="85"/>
    </row>
    <row r="1272" spans="1:9" s="40" customFormat="1" ht="21" hidden="1" customHeight="1">
      <c r="A1272" s="86" t="s">
        <v>199</v>
      </c>
      <c r="B1272" s="88" t="s">
        <v>200</v>
      </c>
      <c r="C1272" s="88" t="s">
        <v>64</v>
      </c>
      <c r="D1272" s="358" t="s">
        <v>207</v>
      </c>
      <c r="E1272" s="358"/>
      <c r="F1272" s="332" t="str">
        <f>IF(D1273&gt;100%,"Lợi thế hơn tài sản thẩm định giá",IF(D1273=100%,"Tương đương tài sản thẩm định giá",IF(D1273&lt;100%,"Kém lợi thế hơn tài sản thẩm định giá")))</f>
        <v>Tương đương tài sản thẩm định giá</v>
      </c>
      <c r="G1272" s="332"/>
      <c r="I1272" s="85"/>
    </row>
    <row r="1273" spans="1:9" s="40" customFormat="1" ht="21" hidden="1" customHeight="1">
      <c r="A1273" s="86"/>
      <c r="B1273" s="84" t="s">
        <v>201</v>
      </c>
      <c r="C1273" s="88" t="s">
        <v>64</v>
      </c>
      <c r="D1273" s="90">
        <f>E1332</f>
        <v>1</v>
      </c>
      <c r="E1273" s="84"/>
      <c r="F1273" s="84"/>
      <c r="G1273" s="89"/>
      <c r="I1273" s="85"/>
    </row>
    <row r="1274" spans="1:9" s="40" customFormat="1" ht="21" hidden="1" customHeight="1">
      <c r="A1274" s="86" t="s">
        <v>199</v>
      </c>
      <c r="B1274" s="88" t="s">
        <v>202</v>
      </c>
      <c r="C1274" s="88" t="s">
        <v>64</v>
      </c>
      <c r="D1274" s="91" t="s">
        <v>207</v>
      </c>
      <c r="E1274" s="92"/>
      <c r="F1274" s="332" t="str">
        <f>IF(D1275&gt;100%,"Lợi thế hơn tài sản thẩm định giá",IF(D1275=100%,"Tương đương tài sản thẩm định giá",IF(D1275&lt;100%,"Kém lợi thế hơn tài sản thẩm định giá")))</f>
        <v>Tương đương tài sản thẩm định giá</v>
      </c>
      <c r="G1274" s="332"/>
      <c r="I1274" s="85"/>
    </row>
    <row r="1275" spans="1:9" s="40" customFormat="1" ht="21" hidden="1" customHeight="1">
      <c r="A1275" s="86"/>
      <c r="B1275" s="84" t="s">
        <v>203</v>
      </c>
      <c r="C1275" s="88" t="s">
        <v>64</v>
      </c>
      <c r="D1275" s="90">
        <f>F1332</f>
        <v>1</v>
      </c>
      <c r="E1275" s="84"/>
      <c r="F1275" s="84"/>
      <c r="G1275" s="89"/>
      <c r="I1275" s="85"/>
    </row>
    <row r="1276" spans="1:9" s="40" customFormat="1" ht="21" hidden="1" customHeight="1">
      <c r="A1276" s="86" t="s">
        <v>199</v>
      </c>
      <c r="B1276" s="88" t="s">
        <v>204</v>
      </c>
      <c r="C1276" s="88" t="s">
        <v>64</v>
      </c>
      <c r="D1276" s="91" t="s">
        <v>207</v>
      </c>
      <c r="E1276" s="92"/>
      <c r="F1276" s="332" t="str">
        <f>IF(D1277&gt;100%,"Lợi thế hơn tài sản thẩm định giá",IF(D1277=100%,"Tương đương tài sản thẩm định giá",IF(D1277&lt;100%,"Kém lợi thế hơn tài sản thẩm định giá")))</f>
        <v>Tương đương tài sản thẩm định giá</v>
      </c>
      <c r="G1276" s="332"/>
      <c r="I1276" s="85"/>
    </row>
    <row r="1277" spans="1:9" s="40" customFormat="1" ht="21" hidden="1" customHeight="1">
      <c r="A1277" s="86"/>
      <c r="B1277" s="84" t="s">
        <v>205</v>
      </c>
      <c r="C1277" s="88" t="s">
        <v>64</v>
      </c>
      <c r="D1277" s="90">
        <f>G1332</f>
        <v>1</v>
      </c>
      <c r="E1277" s="84"/>
      <c r="F1277" s="84"/>
      <c r="G1277" s="84"/>
      <c r="I1277" s="85"/>
    </row>
    <row r="1278" spans="1:9" s="89" customFormat="1" ht="21" hidden="1" customHeight="1">
      <c r="A1278" s="86" t="s">
        <v>55</v>
      </c>
      <c r="B1278" s="337" t="s">
        <v>208</v>
      </c>
      <c r="C1278" s="337"/>
      <c r="D1278" s="337"/>
      <c r="E1278" s="337"/>
      <c r="F1278" s="337"/>
      <c r="G1278" s="337"/>
      <c r="I1278" s="93"/>
    </row>
    <row r="1279" spans="1:9" s="89" customFormat="1" ht="23.45" hidden="1" customHeight="1">
      <c r="A1279" s="87"/>
      <c r="B1279" s="88" t="s">
        <v>198</v>
      </c>
      <c r="C1279" s="88"/>
      <c r="D1279" s="355" t="str">
        <f>D1336&amp;". Do lấy TSĐG làm chuẩn nên tổ thẩm định đánh giá TSĐG đạt tỷ lệ 100%"</f>
        <v>Xám bạc. Do lấy TSĐG làm chuẩn nên tổ thẩm định đánh giá TSĐG đạt tỷ lệ 100%</v>
      </c>
      <c r="E1279" s="356"/>
      <c r="F1279" s="356"/>
      <c r="G1279" s="356"/>
      <c r="I1279" s="93"/>
    </row>
    <row r="1280" spans="1:9" s="89" customFormat="1" ht="21" hidden="1" customHeight="1">
      <c r="A1280" s="86" t="s">
        <v>199</v>
      </c>
      <c r="B1280" s="88" t="s">
        <v>200</v>
      </c>
      <c r="C1280" s="88" t="s">
        <v>64</v>
      </c>
      <c r="D1280" s="358" t="str">
        <f>E1336</f>
        <v>Xám</v>
      </c>
      <c r="E1280" s="358"/>
      <c r="F1280" s="332" t="str">
        <f>IF(D1281&gt;100%,"Lợi thế hơn tài sản thẩm định giá",IF(D1281=100%,"Tương đương tài sản thẩm định giá",IF(D1281&lt;100%,"Kém lợi thế hơn tài sản thẩm định giá")))</f>
        <v>Tương đương tài sản thẩm định giá</v>
      </c>
      <c r="G1280" s="332"/>
      <c r="I1280" s="93"/>
    </row>
    <row r="1281" spans="1:9" s="89" customFormat="1" ht="21" hidden="1" customHeight="1">
      <c r="A1281" s="86"/>
      <c r="B1281" s="84" t="s">
        <v>201</v>
      </c>
      <c r="C1281" s="88" t="s">
        <v>64</v>
      </c>
      <c r="D1281" s="90">
        <v>1</v>
      </c>
      <c r="E1281" s="84"/>
      <c r="F1281" s="84"/>
      <c r="I1281" s="93"/>
    </row>
    <row r="1282" spans="1:9" s="89" customFormat="1" ht="21" hidden="1" customHeight="1">
      <c r="A1282" s="86" t="s">
        <v>199</v>
      </c>
      <c r="B1282" s="88" t="s">
        <v>202</v>
      </c>
      <c r="C1282" s="88" t="s">
        <v>64</v>
      </c>
      <c r="D1282" s="91" t="str">
        <f>F1336</f>
        <v>Đỏ</v>
      </c>
      <c r="E1282" s="92"/>
      <c r="F1282" s="332" t="str">
        <f>IF(D1283&gt;100%,"Lợi thế hơn tài sản thẩm định giá",IF(D1283=100%,"Tương đương tài sản thẩm định giá",IF(D1283&lt;100%,"Kém lợi thế hơn tài sản thẩm định giá")))</f>
        <v>Tương đương tài sản thẩm định giá</v>
      </c>
      <c r="G1282" s="332"/>
      <c r="I1282" s="93"/>
    </row>
    <row r="1283" spans="1:9" s="89" customFormat="1" ht="21" hidden="1" customHeight="1">
      <c r="A1283" s="86"/>
      <c r="B1283" s="84" t="s">
        <v>203</v>
      </c>
      <c r="C1283" s="88" t="s">
        <v>64</v>
      </c>
      <c r="D1283" s="90">
        <v>1</v>
      </c>
      <c r="E1283" s="84"/>
      <c r="F1283" s="84"/>
      <c r="I1283" s="93"/>
    </row>
    <row r="1284" spans="1:9" s="89" customFormat="1" ht="21" hidden="1" customHeight="1">
      <c r="A1284" s="86" t="s">
        <v>199</v>
      </c>
      <c r="B1284" s="88" t="s">
        <v>204</v>
      </c>
      <c r="C1284" s="88" t="s">
        <v>64</v>
      </c>
      <c r="D1284" s="91" t="str">
        <f>G1336</f>
        <v>Xám</v>
      </c>
      <c r="E1284" s="92"/>
      <c r="F1284" s="332" t="str">
        <f>IF(D1285&gt;100%,"Lợi thế hơn tài sản thẩm định giá",IF(D1285=100%,"Tương đương tài sản thẩm định giá",IF(D1285&lt;100%,"Kém lợi thế hơn tài sản thẩm định giá")))</f>
        <v>Lợi thế hơn tài sản thẩm định giá</v>
      </c>
      <c r="G1284" s="332"/>
      <c r="I1284" s="93"/>
    </row>
    <row r="1285" spans="1:9" s="89" customFormat="1" ht="21" hidden="1" customHeight="1">
      <c r="A1285" s="86"/>
      <c r="B1285" s="84" t="s">
        <v>205</v>
      </c>
      <c r="C1285" s="88" t="s">
        <v>64</v>
      </c>
      <c r="D1285" s="90">
        <v>1.05</v>
      </c>
      <c r="E1285" s="84"/>
      <c r="F1285" s="84"/>
      <c r="G1285" s="84"/>
      <c r="I1285" s="93"/>
    </row>
    <row r="1286" spans="1:9" s="89" customFormat="1" ht="21" hidden="1" customHeight="1">
      <c r="A1286" s="94" t="s">
        <v>55</v>
      </c>
      <c r="B1286" s="357" t="s">
        <v>209</v>
      </c>
      <c r="C1286" s="337"/>
      <c r="D1286" s="337"/>
      <c r="E1286" s="337"/>
      <c r="F1286" s="337"/>
      <c r="G1286" s="337"/>
      <c r="I1286" s="93"/>
    </row>
    <row r="1287" spans="1:9" s="89" customFormat="1" ht="21" hidden="1" customHeight="1">
      <c r="A1287" s="87"/>
      <c r="B1287" s="88" t="s">
        <v>198</v>
      </c>
      <c r="C1287" s="88"/>
      <c r="D1287" s="355" t="str">
        <f>D1341&amp;". Do lấy TSĐG làm chuẩn nên tổ thẩm định đánh giá TSĐG đạt tỷ lệ 100%"</f>
        <v>29H - 417.80. Do lấy TSĐG làm chuẩn nên tổ thẩm định đánh giá TSĐG đạt tỷ lệ 100%</v>
      </c>
      <c r="E1287" s="356"/>
      <c r="F1287" s="356"/>
      <c r="G1287" s="356"/>
      <c r="I1287" s="93"/>
    </row>
    <row r="1288" spans="1:9" s="89" customFormat="1" ht="21" hidden="1" customHeight="1">
      <c r="A1288" s="86" t="s">
        <v>199</v>
      </c>
      <c r="B1288" s="88" t="s">
        <v>200</v>
      </c>
      <c r="C1288" s="88" t="s">
        <v>64</v>
      </c>
      <c r="D1288" s="354" t="str">
        <f>E1341</f>
        <v>Hà Nội</v>
      </c>
      <c r="E1288" s="331"/>
      <c r="F1288" s="332" t="str">
        <f>IF(D1289&gt;100%,"Lợi thế hơn tài sản thẩm định giá",IF(D1289=100%,"Tương đương tài sản thẩm định giá",IF(D1289&lt;100%,"Kém lợi thế hơn tài sản thẩm định giá")))</f>
        <v>Tương đương tài sản thẩm định giá</v>
      </c>
      <c r="G1288" s="332"/>
      <c r="I1288" s="93"/>
    </row>
    <row r="1289" spans="1:9" s="89" customFormat="1" ht="21" hidden="1" customHeight="1">
      <c r="A1289" s="86"/>
      <c r="B1289" s="84" t="s">
        <v>201</v>
      </c>
      <c r="C1289" s="88" t="s">
        <v>64</v>
      </c>
      <c r="D1289" s="90">
        <v>1</v>
      </c>
      <c r="F1289" s="84"/>
      <c r="G1289" s="84"/>
      <c r="I1289" s="93"/>
    </row>
    <row r="1290" spans="1:9" s="89" customFormat="1" ht="21" hidden="1" customHeight="1">
      <c r="A1290" s="86" t="s">
        <v>199</v>
      </c>
      <c r="B1290" s="88" t="s">
        <v>202</v>
      </c>
      <c r="C1290" s="88" t="s">
        <v>64</v>
      </c>
      <c r="D1290" s="354" t="str">
        <f>F1341</f>
        <v>Bình Dương</v>
      </c>
      <c r="E1290" s="331"/>
      <c r="F1290" s="332" t="str">
        <f>IF(D1291&gt;100%,"Lợi thế hơn tài sản thẩm định giá",IF(D1291=100%,"Tương đương tài sản thẩm định giá",IF(D1291&lt;100%,"Kém lợi thế hơn tài sản thẩm định giá")))</f>
        <v>Tương đương tài sản thẩm định giá</v>
      </c>
      <c r="G1290" s="332"/>
      <c r="I1290" s="93"/>
    </row>
    <row r="1291" spans="1:9" s="89" customFormat="1" ht="21" hidden="1" customHeight="1">
      <c r="A1291" s="86"/>
      <c r="B1291" s="84" t="s">
        <v>203</v>
      </c>
      <c r="C1291" s="88" t="s">
        <v>64</v>
      </c>
      <c r="D1291" s="90">
        <v>1</v>
      </c>
      <c r="F1291" s="84"/>
      <c r="G1291" s="84"/>
      <c r="I1291" s="93"/>
    </row>
    <row r="1292" spans="1:9" s="89" customFormat="1" ht="21" hidden="1" customHeight="1">
      <c r="A1292" s="86" t="s">
        <v>199</v>
      </c>
      <c r="B1292" s="88" t="s">
        <v>204</v>
      </c>
      <c r="C1292" s="88" t="s">
        <v>64</v>
      </c>
      <c r="D1292" s="354" t="str">
        <f>G1341</f>
        <v>Lào Cai</v>
      </c>
      <c r="E1292" s="331"/>
      <c r="F1292" s="332" t="str">
        <f>IF(D1293&gt;100%,"Lợi thế hơn tài sản thẩm định giá",IF(D1293=100%,"Tương đương tài sản thẩm định giá",IF(D1293&lt;100%,"Kém lợi thế hơn tài sản thẩm định giá")))</f>
        <v>Tương đương tài sản thẩm định giá</v>
      </c>
      <c r="G1292" s="332"/>
      <c r="I1292" s="93"/>
    </row>
    <row r="1293" spans="1:9" s="89" customFormat="1" ht="21" hidden="1" customHeight="1">
      <c r="A1293" s="86"/>
      <c r="B1293" s="84" t="s">
        <v>205</v>
      </c>
      <c r="C1293" s="88" t="s">
        <v>64</v>
      </c>
      <c r="D1293" s="90">
        <v>1</v>
      </c>
      <c r="E1293" s="84"/>
      <c r="F1293" s="84"/>
      <c r="G1293" s="84"/>
      <c r="I1293" s="93"/>
    </row>
    <row r="1294" spans="1:9" s="89" customFormat="1" ht="21" hidden="1" customHeight="1">
      <c r="A1294" s="94" t="s">
        <v>55</v>
      </c>
      <c r="B1294" s="337" t="s">
        <v>210</v>
      </c>
      <c r="C1294" s="337"/>
      <c r="D1294" s="337"/>
      <c r="E1294" s="337"/>
      <c r="F1294" s="337"/>
      <c r="G1294" s="337"/>
      <c r="I1294" s="93"/>
    </row>
    <row r="1295" spans="1:9" s="89" customFormat="1" ht="21" hidden="1" customHeight="1">
      <c r="A1295" s="87"/>
      <c r="B1295" s="88" t="s">
        <v>198</v>
      </c>
      <c r="C1295" s="88"/>
      <c r="D1295" s="355" t="str">
        <f>D1346&amp;". Do lấy TSĐG làm chuẩn nên tổ thẩm định đánh giá TSĐG đạt tỷ lệ 100%"</f>
        <v>65301. Do lấy TSĐG làm chuẩn nên tổ thẩm định đánh giá TSĐG đạt tỷ lệ 100%</v>
      </c>
      <c r="E1295" s="356"/>
      <c r="F1295" s="356"/>
      <c r="G1295" s="356"/>
      <c r="I1295" s="93"/>
    </row>
    <row r="1296" spans="1:9" s="89" customFormat="1" ht="21" hidden="1" customHeight="1">
      <c r="A1296" s="86" t="s">
        <v>199</v>
      </c>
      <c r="B1296" s="88" t="s">
        <v>200</v>
      </c>
      <c r="C1296" s="88" t="s">
        <v>64</v>
      </c>
      <c r="D1296" s="91">
        <f>E1346</f>
        <v>46000</v>
      </c>
      <c r="E1296" s="92"/>
      <c r="F1296" s="332" t="str">
        <f>IF(D1297&gt;100%,"Lợi thế hơn tài sản thẩm định giá",IF(D1297=100%,"Tương đương tài sản thẩm định giá",IF(D1297&lt;100%,"Kém lợi thế hơn tài sản thẩm định giá")))</f>
        <v>Lợi thế hơn tài sản thẩm định giá</v>
      </c>
      <c r="G1296" s="332"/>
      <c r="I1296" s="93"/>
    </row>
    <row r="1297" spans="1:9" s="89" customFormat="1" ht="21" hidden="1" customHeight="1">
      <c r="A1297" s="87"/>
      <c r="B1297" s="84" t="s">
        <v>201</v>
      </c>
      <c r="C1297" s="88" t="s">
        <v>64</v>
      </c>
      <c r="D1297" s="90">
        <v>1.03</v>
      </c>
      <c r="E1297" s="84"/>
      <c r="F1297" s="84"/>
      <c r="G1297" s="84"/>
      <c r="I1297" s="93"/>
    </row>
    <row r="1298" spans="1:9" s="89" customFormat="1" ht="21" hidden="1" customHeight="1">
      <c r="A1298" s="86" t="s">
        <v>199</v>
      </c>
      <c r="B1298" s="88" t="s">
        <v>202</v>
      </c>
      <c r="C1298" s="88" t="s">
        <v>64</v>
      </c>
      <c r="D1298" s="91">
        <f>F1346</f>
        <v>80000</v>
      </c>
      <c r="E1298" s="92"/>
      <c r="F1298" s="332" t="str">
        <f>IF(D1299&gt;100%,"Lợi thế hơn tài sản thẩm định giá",IF(D1299=100%,"Tương đương tài sản thẩm định giá",IF(D1299&lt;100%,"Kém lợi thế hơn tài sản thẩm định giá")))</f>
        <v>Lợi thế hơn tài sản thẩm định giá</v>
      </c>
      <c r="G1298" s="332"/>
      <c r="I1298" s="93"/>
    </row>
    <row r="1299" spans="1:9" s="89" customFormat="1" ht="21" hidden="1" customHeight="1">
      <c r="A1299" s="87"/>
      <c r="B1299" s="84" t="s">
        <v>203</v>
      </c>
      <c r="C1299" s="88" t="s">
        <v>64</v>
      </c>
      <c r="D1299" s="90">
        <v>1.03</v>
      </c>
      <c r="E1299" s="84"/>
      <c r="F1299" s="84"/>
      <c r="G1299" s="84"/>
      <c r="I1299" s="93"/>
    </row>
    <row r="1300" spans="1:9" s="89" customFormat="1" ht="21" hidden="1" customHeight="1">
      <c r="A1300" s="86" t="s">
        <v>199</v>
      </c>
      <c r="B1300" s="88" t="s">
        <v>204</v>
      </c>
      <c r="C1300" s="88" t="s">
        <v>64</v>
      </c>
      <c r="D1300" s="91">
        <f>G1346</f>
        <v>46000</v>
      </c>
      <c r="E1300" s="92"/>
      <c r="F1300" s="332" t="str">
        <f>IF(D1301&gt;100%,"Lợi thế hơn tài sản thẩm định giá",IF(D1301=100%,"Tương đương tài sản thẩm định giá",IF(D1301&lt;100%,"Kém lợi thế hơn tài sản thẩm định giá")))</f>
        <v>Lợi thế hơn tài sản thẩm định giá</v>
      </c>
      <c r="G1300" s="332"/>
      <c r="I1300" s="93"/>
    </row>
    <row r="1301" spans="1:9" s="89" customFormat="1" ht="21" hidden="1" customHeight="1">
      <c r="A1301" s="87"/>
      <c r="B1301" s="84" t="s">
        <v>205</v>
      </c>
      <c r="C1301" s="88" t="s">
        <v>64</v>
      </c>
      <c r="D1301" s="90">
        <v>1.05</v>
      </c>
      <c r="E1301" s="84"/>
      <c r="F1301" s="84"/>
      <c r="G1301" s="84"/>
      <c r="I1301" s="93"/>
    </row>
    <row r="1302" spans="1:9" s="89" customFormat="1" ht="21" hidden="1" customHeight="1">
      <c r="A1302" s="94" t="s">
        <v>55</v>
      </c>
      <c r="B1302" s="357" t="s">
        <v>211</v>
      </c>
      <c r="C1302" s="337"/>
      <c r="D1302" s="337"/>
      <c r="E1302" s="337"/>
      <c r="F1302" s="337"/>
      <c r="G1302" s="337"/>
      <c r="I1302" s="93"/>
    </row>
    <row r="1303" spans="1:9" s="89" customFormat="1" ht="21" hidden="1" customHeight="1">
      <c r="A1303" s="87"/>
      <c r="B1303" s="88" t="s">
        <v>198</v>
      </c>
      <c r="C1303" s="88"/>
      <c r="D1303" s="355" t="e">
        <f>#REF!&amp;". Do lấy TSĐG làm chuẩn nên tổ thẩm định đánh giá TSĐG đạt tỷ lệ 100%"</f>
        <v>#REF!</v>
      </c>
      <c r="E1303" s="356"/>
      <c r="F1303" s="356"/>
      <c r="G1303" s="356"/>
      <c r="I1303" s="93"/>
    </row>
    <row r="1304" spans="1:9" s="89" customFormat="1" ht="21" hidden="1" customHeight="1">
      <c r="A1304" s="86" t="s">
        <v>199</v>
      </c>
      <c r="B1304" s="88" t="s">
        <v>200</v>
      </c>
      <c r="C1304" s="88" t="s">
        <v>64</v>
      </c>
      <c r="D1304" s="95" t="e">
        <f>#REF!</f>
        <v>#REF!</v>
      </c>
      <c r="E1304" s="92"/>
      <c r="F1304" s="332" t="str">
        <f>IF(D1305&gt;100%,"Lợi thế hơn tài sản thẩm định giá",IF(D1305=100%,"Tương đương tài sản thẩm định giá",IF(D1305&lt;100%,"Kém lợi thế hơn tài sản thẩm định giá")))</f>
        <v>Tương đương tài sản thẩm định giá</v>
      </c>
      <c r="G1304" s="332"/>
      <c r="I1304" s="93"/>
    </row>
    <row r="1305" spans="1:9" s="89" customFormat="1" ht="21" hidden="1" customHeight="1">
      <c r="A1305" s="86"/>
      <c r="B1305" s="84" t="s">
        <v>201</v>
      </c>
      <c r="C1305" s="88" t="s">
        <v>64</v>
      </c>
      <c r="D1305" s="90">
        <v>1</v>
      </c>
      <c r="E1305" s="84"/>
      <c r="F1305" s="84"/>
      <c r="G1305" s="84"/>
      <c r="I1305" s="93"/>
    </row>
    <row r="1306" spans="1:9" s="89" customFormat="1" ht="21" hidden="1" customHeight="1">
      <c r="A1306" s="86" t="s">
        <v>199</v>
      </c>
      <c r="B1306" s="88" t="s">
        <v>202</v>
      </c>
      <c r="C1306" s="88" t="s">
        <v>64</v>
      </c>
      <c r="D1306" s="95" t="e">
        <f>#REF!</f>
        <v>#REF!</v>
      </c>
      <c r="E1306" s="92"/>
      <c r="F1306" s="332" t="str">
        <f>IF(D1307&gt;100%,"Lợi thế hơn tài sản thẩm định giá",IF(D1307=100%,"Tương đương tài sản thẩm định giá",IF(D1307&lt;100%,"Kém lợi thế hơn tài sản thẩm định giá")))</f>
        <v>Tương đương tài sản thẩm định giá</v>
      </c>
      <c r="G1306" s="332"/>
      <c r="I1306" s="93"/>
    </row>
    <row r="1307" spans="1:9" s="89" customFormat="1" ht="21" hidden="1" customHeight="1">
      <c r="A1307" s="86"/>
      <c r="B1307" s="84" t="s">
        <v>203</v>
      </c>
      <c r="C1307" s="88" t="s">
        <v>64</v>
      </c>
      <c r="D1307" s="90">
        <v>1</v>
      </c>
      <c r="E1307" s="84"/>
      <c r="F1307" s="84"/>
      <c r="G1307" s="84"/>
      <c r="I1307" s="93"/>
    </row>
    <row r="1308" spans="1:9" s="89" customFormat="1" ht="21" hidden="1" customHeight="1">
      <c r="A1308" s="86" t="s">
        <v>199</v>
      </c>
      <c r="B1308" s="88" t="s">
        <v>204</v>
      </c>
      <c r="C1308" s="88" t="s">
        <v>64</v>
      </c>
      <c r="D1308" s="95" t="e">
        <f>#REF!</f>
        <v>#REF!</v>
      </c>
      <c r="E1308" s="92"/>
      <c r="F1308" s="332" t="str">
        <f>IF(D1309&gt;100%,"Lợi thế hơn tài sản thẩm định giá",IF(D1309=100%,"Tương đương tài sản thẩm định giá",IF(D1309&lt;100%,"Kém lợi thế hơn tài sản thẩm định giá")))</f>
        <v>Tương đương tài sản thẩm định giá</v>
      </c>
      <c r="G1308" s="332"/>
      <c r="I1308" s="93"/>
    </row>
    <row r="1309" spans="1:9" s="89" customFormat="1" ht="21" hidden="1" customHeight="1">
      <c r="A1309" s="86"/>
      <c r="B1309" s="84" t="s">
        <v>205</v>
      </c>
      <c r="C1309" s="88" t="s">
        <v>64</v>
      </c>
      <c r="D1309" s="90">
        <v>1</v>
      </c>
      <c r="E1309" s="84"/>
      <c r="F1309" s="84"/>
      <c r="G1309" s="84"/>
      <c r="I1309" s="93"/>
    </row>
    <row r="1310" spans="1:9" s="89" customFormat="1" ht="21" hidden="1" customHeight="1">
      <c r="A1310" s="94" t="s">
        <v>55</v>
      </c>
      <c r="B1310" s="337" t="s">
        <v>212</v>
      </c>
      <c r="C1310" s="337"/>
      <c r="D1310" s="337"/>
      <c r="E1310" s="337"/>
      <c r="F1310" s="337"/>
      <c r="G1310" s="337"/>
      <c r="I1310" s="93"/>
    </row>
    <row r="1311" spans="1:9" s="89" customFormat="1" ht="21" hidden="1" customHeight="1">
      <c r="A1311" s="87"/>
      <c r="B1311" s="88" t="s">
        <v>198</v>
      </c>
      <c r="C1311" s="88"/>
      <c r="D1311" s="355" t="str">
        <f>D1351&amp;" Do lấy TSĐG làm chuẩn nên tổ thẩm định đánh giá TSĐG đạt tỷ lệ 100%"</f>
        <v>0,5 Do lấy TSĐG làm chuẩn nên tổ thẩm định đánh giá TSĐG đạt tỷ lệ 100%</v>
      </c>
      <c r="E1311" s="356"/>
      <c r="F1311" s="356"/>
      <c r="G1311" s="356"/>
      <c r="I1311" s="93"/>
    </row>
    <row r="1312" spans="1:9" s="89" customFormat="1" ht="21" hidden="1" customHeight="1">
      <c r="A1312" s="86" t="s">
        <v>199</v>
      </c>
      <c r="B1312" s="88" t="s">
        <v>200</v>
      </c>
      <c r="C1312" s="88" t="s">
        <v>64</v>
      </c>
      <c r="D1312" s="331">
        <f>E1351</f>
        <v>0.56999999999999995</v>
      </c>
      <c r="E1312" s="331"/>
      <c r="F1312" s="332" t="str">
        <f>IF(D1313&gt;100%,"Lợi thế hơn tài sản thẩm định giá",IF(D1313=100%,"Tương đương tài sản thẩm định giá",IF(D1313&lt;100%,"Kém lợi thế hơn tài sản thẩm định giá")))</f>
        <v>Tương đương tài sản thẩm định giá</v>
      </c>
      <c r="G1312" s="332"/>
      <c r="I1312" s="93"/>
    </row>
    <row r="1313" spans="1:9" s="89" customFormat="1" ht="21" hidden="1" customHeight="1">
      <c r="A1313" s="86"/>
      <c r="B1313" s="84" t="s">
        <v>201</v>
      </c>
      <c r="C1313" s="88" t="s">
        <v>64</v>
      </c>
      <c r="D1313" s="90">
        <v>1</v>
      </c>
      <c r="E1313" s="84"/>
      <c r="F1313" s="84"/>
      <c r="G1313" s="84"/>
      <c r="I1313" s="93"/>
    </row>
    <row r="1314" spans="1:9" s="89" customFormat="1" ht="21" hidden="1" customHeight="1">
      <c r="A1314" s="86" t="s">
        <v>199</v>
      </c>
      <c r="B1314" s="88" t="s">
        <v>202</v>
      </c>
      <c r="C1314" s="88" t="s">
        <v>64</v>
      </c>
      <c r="D1314" s="331">
        <f>F1351</f>
        <v>0.6</v>
      </c>
      <c r="E1314" s="331"/>
      <c r="F1314" s="332" t="str">
        <f>IF(D1315&gt;100%,"Lợi thế hơn tài sản thẩm định giá",IF(D1315=100%,"Tương đương tài sản thẩm định giá",IF(D1315&lt;100%,"Kém lợi thế hơn tài sản thẩm định giá")))</f>
        <v>Lợi thế hơn tài sản thẩm định giá</v>
      </c>
      <c r="G1314" s="332"/>
      <c r="I1314" s="93"/>
    </row>
    <row r="1315" spans="1:9" s="89" customFormat="1" ht="21" hidden="1" customHeight="1">
      <c r="A1315" s="86"/>
      <c r="B1315" s="84" t="s">
        <v>203</v>
      </c>
      <c r="C1315" s="88" t="s">
        <v>64</v>
      </c>
      <c r="D1315" s="90">
        <v>1.05</v>
      </c>
      <c r="E1315" s="84"/>
      <c r="F1315" s="84"/>
      <c r="G1315" s="84"/>
      <c r="I1315" s="93"/>
    </row>
    <row r="1316" spans="1:9" s="89" customFormat="1" ht="21" hidden="1" customHeight="1">
      <c r="A1316" s="86" t="s">
        <v>199</v>
      </c>
      <c r="B1316" s="88" t="s">
        <v>204</v>
      </c>
      <c r="C1316" s="88" t="s">
        <v>64</v>
      </c>
      <c r="D1316" s="331">
        <f>G1351</f>
        <v>0.65</v>
      </c>
      <c r="E1316" s="331"/>
      <c r="F1316" s="332" t="str">
        <f>IF(D1317&gt;100%,"Lợi thế hơn tài sản thẩm định giá",IF(D1317=100%,"Tương đương tài sản thẩm định giá",IF(D1317&lt;100%,"Kém lợi thế hơn tài sản thẩm định giá")))</f>
        <v>Lợi thế hơn tài sản thẩm định giá</v>
      </c>
      <c r="G1316" s="332"/>
      <c r="I1316" s="93"/>
    </row>
    <row r="1317" spans="1:9" s="89" customFormat="1" ht="21" hidden="1" customHeight="1">
      <c r="A1317" s="86"/>
      <c r="B1317" s="84" t="s">
        <v>205</v>
      </c>
      <c r="C1317" s="88" t="s">
        <v>64</v>
      </c>
      <c r="D1317" s="90">
        <v>1.05</v>
      </c>
      <c r="E1317" s="84"/>
      <c r="F1317" s="84"/>
      <c r="G1317" s="84"/>
      <c r="I1317" s="93"/>
    </row>
    <row r="1318" spans="1:9" ht="22.5" hidden="1" customHeight="1">
      <c r="A1318" s="303" t="s">
        <v>274</v>
      </c>
      <c r="B1318" s="303"/>
      <c r="C1318" s="303"/>
      <c r="D1318" s="303"/>
      <c r="E1318" s="303"/>
      <c r="F1318" s="303"/>
      <c r="G1318" s="303"/>
    </row>
    <row r="1319" spans="1:9" hidden="1">
      <c r="B1319" s="22"/>
      <c r="C1319" s="22"/>
      <c r="E1319" s="18" t="s">
        <v>213</v>
      </c>
    </row>
    <row r="1320" spans="1:9" ht="17.45" hidden="1" customHeight="1">
      <c r="A1320" s="51" t="s">
        <v>1</v>
      </c>
      <c r="B1320" s="51" t="s">
        <v>214</v>
      </c>
      <c r="C1320" s="65"/>
      <c r="D1320" s="51" t="s">
        <v>215</v>
      </c>
      <c r="E1320" s="51" t="s">
        <v>174</v>
      </c>
      <c r="F1320" s="51" t="s">
        <v>175</v>
      </c>
      <c r="G1320" s="51" t="s">
        <v>176</v>
      </c>
    </row>
    <row r="1321" spans="1:9" hidden="1">
      <c r="A1321" s="51">
        <v>1</v>
      </c>
      <c r="B1321" s="96" t="s">
        <v>63</v>
      </c>
      <c r="C1321" s="65"/>
      <c r="D1321" s="97" t="str">
        <f>D1240</f>
        <v>Ô tô tải (PICUP ca bin kép)</v>
      </c>
      <c r="E1321" s="97" t="str">
        <f>E1240</f>
        <v>Ô tô tải (PICUP ca bin kép)</v>
      </c>
      <c r="F1321" s="97" t="str">
        <f>F1240</f>
        <v>Ô tô tải (PICUP ca bin kép)</v>
      </c>
      <c r="G1321" s="97" t="str">
        <f>G1240</f>
        <v>Ô tô tải (PICUP ca bin kép)</v>
      </c>
    </row>
    <row r="1322" spans="1:9" ht="18" hidden="1" customHeight="1">
      <c r="A1322" s="98">
        <v>2</v>
      </c>
      <c r="B1322" s="96" t="s">
        <v>181</v>
      </c>
      <c r="C1322" s="206" t="s">
        <v>64</v>
      </c>
      <c r="D1322" s="80" t="str">
        <f>D1245</f>
        <v>Tháng 10 năm 2023</v>
      </c>
      <c r="E1322" s="100" t="str">
        <f>E1245</f>
        <v>Tháng 10 năm 2023</v>
      </c>
      <c r="F1322" s="100" t="str">
        <f>F1245</f>
        <v>Tháng 10 năm 2023</v>
      </c>
      <c r="G1322" s="100" t="str">
        <f>G1245</f>
        <v>Tháng 10 năm 2023</v>
      </c>
    </row>
    <row r="1323" spans="1:9" ht="16.7" hidden="1" customHeight="1">
      <c r="A1323" s="98">
        <v>3</v>
      </c>
      <c r="B1323" s="96" t="s">
        <v>186</v>
      </c>
      <c r="C1323" s="206" t="s">
        <v>64</v>
      </c>
      <c r="D1323" s="101"/>
      <c r="E1323" s="75" t="str">
        <f>E1249</f>
        <v>Đã giao bán</v>
      </c>
      <c r="F1323" s="75" t="str">
        <f>F1249</f>
        <v>Đã giao bán</v>
      </c>
      <c r="G1323" s="75" t="str">
        <f>G1249</f>
        <v>Đã giao bán</v>
      </c>
    </row>
    <row r="1324" spans="1:9" ht="33.75" hidden="1" customHeight="1">
      <c r="A1324" s="98">
        <v>4</v>
      </c>
      <c r="B1324" s="96" t="s">
        <v>282</v>
      </c>
      <c r="C1324" s="206" t="s">
        <v>64</v>
      </c>
      <c r="D1324" s="101"/>
      <c r="E1324" s="75">
        <f>E1254</f>
        <v>547400000</v>
      </c>
      <c r="F1324" s="75">
        <f>F1254</f>
        <v>547400000</v>
      </c>
      <c r="G1324" s="75">
        <f>G1254</f>
        <v>547400000</v>
      </c>
    </row>
    <row r="1325" spans="1:9" s="22" customFormat="1" ht="31.5" hidden="1">
      <c r="A1325" s="98">
        <v>5</v>
      </c>
      <c r="B1325" s="96" t="s">
        <v>216</v>
      </c>
      <c r="C1325" s="206" t="s">
        <v>64</v>
      </c>
      <c r="D1325" s="102"/>
      <c r="E1325" s="103"/>
      <c r="F1325" s="103"/>
      <c r="G1325" s="103"/>
      <c r="I1325" s="23"/>
    </row>
    <row r="1326" spans="1:9" s="22" customFormat="1" ht="31.5" hidden="1">
      <c r="A1326" s="333" t="s">
        <v>217</v>
      </c>
      <c r="B1326" s="104" t="s">
        <v>218</v>
      </c>
      <c r="C1326" s="65" t="s">
        <v>64</v>
      </c>
      <c r="D1326" s="105" t="str">
        <f>D1246</f>
        <v>Giấy đăng ký xe, đăng kiểm xe</v>
      </c>
      <c r="E1326" s="105" t="str">
        <f>E1246</f>
        <v>Giấy đăng ký xe, đăng kiểm xe</v>
      </c>
      <c r="F1326" s="105" t="str">
        <f>F1246</f>
        <v>Giấy đăng ký xe, đăng kiểm xe</v>
      </c>
      <c r="G1326" s="105" t="str">
        <f>G1246</f>
        <v>Giấy đăng ký xe, đăng kiểm xe</v>
      </c>
      <c r="I1326" s="23"/>
    </row>
    <row r="1327" spans="1:9" s="22" customFormat="1" ht="17.45" hidden="1" customHeight="1">
      <c r="A1327" s="333"/>
      <c r="B1327" s="106" t="s">
        <v>219</v>
      </c>
      <c r="C1327" s="206" t="s">
        <v>64</v>
      </c>
      <c r="D1327" s="78">
        <v>1</v>
      </c>
      <c r="E1327" s="78">
        <v>1</v>
      </c>
      <c r="F1327" s="78">
        <v>1</v>
      </c>
      <c r="G1327" s="78">
        <v>1</v>
      </c>
      <c r="I1327" s="23"/>
    </row>
    <row r="1328" spans="1:9" s="22" customFormat="1" ht="18" hidden="1" customHeight="1">
      <c r="A1328" s="333"/>
      <c r="B1328" s="106" t="s">
        <v>220</v>
      </c>
      <c r="C1328" s="206" t="s">
        <v>64</v>
      </c>
      <c r="D1328" s="78"/>
      <c r="E1328" s="107">
        <f>(D1327-E1327)/E1327</f>
        <v>0</v>
      </c>
      <c r="F1328" s="107">
        <f>(D1327-F1327)/F1327</f>
        <v>0</v>
      </c>
      <c r="G1328" s="107">
        <f>(D1327-G1327)/G1327</f>
        <v>0</v>
      </c>
      <c r="I1328" s="23"/>
    </row>
    <row r="1329" spans="1:9" s="22" customFormat="1" ht="18" hidden="1" customHeight="1">
      <c r="A1329" s="333"/>
      <c r="B1329" s="106" t="s">
        <v>284</v>
      </c>
      <c r="C1329" s="206" t="s">
        <v>64</v>
      </c>
      <c r="D1329" s="101"/>
      <c r="E1329" s="75">
        <f>E1324*E1328</f>
        <v>0</v>
      </c>
      <c r="F1329" s="75">
        <f>F1324*F1328</f>
        <v>0</v>
      </c>
      <c r="G1329" s="75">
        <f>G1324*G1328</f>
        <v>0</v>
      </c>
      <c r="I1329" s="23"/>
    </row>
    <row r="1330" spans="1:9" s="22" customFormat="1" ht="17.45" hidden="1" customHeight="1">
      <c r="A1330" s="333"/>
      <c r="B1330" s="106" t="s">
        <v>222</v>
      </c>
      <c r="C1330" s="206"/>
      <c r="D1330" s="101"/>
      <c r="E1330" s="75">
        <f>E1324+E1329</f>
        <v>547400000</v>
      </c>
      <c r="F1330" s="75">
        <f>F1324+F1329</f>
        <v>547400000</v>
      </c>
      <c r="G1330" s="75">
        <f>G1324+G1329</f>
        <v>547400000</v>
      </c>
      <c r="I1330" s="23"/>
    </row>
    <row r="1331" spans="1:9" s="22" customFormat="1" hidden="1">
      <c r="A1331" s="333" t="s">
        <v>223</v>
      </c>
      <c r="B1331" s="104" t="s">
        <v>224</v>
      </c>
      <c r="C1331" s="65" t="s">
        <v>64</v>
      </c>
      <c r="D1331" s="108">
        <f>D1242</f>
        <v>2019</v>
      </c>
      <c r="E1331" s="108">
        <f>E1242</f>
        <v>2019</v>
      </c>
      <c r="F1331" s="108">
        <f>F1242</f>
        <v>2019</v>
      </c>
      <c r="G1331" s="108">
        <f>G1242</f>
        <v>2019</v>
      </c>
      <c r="I1331" s="23"/>
    </row>
    <row r="1332" spans="1:9" s="22" customFormat="1" ht="16.350000000000001" hidden="1" customHeight="1">
      <c r="A1332" s="333"/>
      <c r="B1332" s="106" t="s">
        <v>219</v>
      </c>
      <c r="C1332" s="206" t="s">
        <v>64</v>
      </c>
      <c r="D1332" s="78">
        <v>1</v>
      </c>
      <c r="E1332" s="78">
        <v>1</v>
      </c>
      <c r="F1332" s="78">
        <v>1</v>
      </c>
      <c r="G1332" s="78">
        <v>1</v>
      </c>
      <c r="I1332" s="23"/>
    </row>
    <row r="1333" spans="1:9" s="22" customFormat="1" ht="18" hidden="1" customHeight="1">
      <c r="A1333" s="333"/>
      <c r="B1333" s="106" t="s">
        <v>220</v>
      </c>
      <c r="C1333" s="206" t="s">
        <v>64</v>
      </c>
      <c r="D1333" s="78"/>
      <c r="E1333" s="107">
        <f>(D1332-E1332)/E1332</f>
        <v>0</v>
      </c>
      <c r="F1333" s="107">
        <f>(D1332-F1332)/F1332</f>
        <v>0</v>
      </c>
      <c r="G1333" s="107">
        <f>(D1332-G1332)/G1332</f>
        <v>0</v>
      </c>
      <c r="I1333" s="23"/>
    </row>
    <row r="1334" spans="1:9" s="22" customFormat="1" ht="18" hidden="1" customHeight="1">
      <c r="A1334" s="333"/>
      <c r="B1334" s="106" t="s">
        <v>284</v>
      </c>
      <c r="C1334" s="206" t="s">
        <v>64</v>
      </c>
      <c r="D1334" s="101"/>
      <c r="E1334" s="75">
        <f>E1324*E1333</f>
        <v>0</v>
      </c>
      <c r="F1334" s="75">
        <f>F1324*F1333</f>
        <v>0</v>
      </c>
      <c r="G1334" s="75">
        <f>G1324*G1333</f>
        <v>0</v>
      </c>
      <c r="I1334" s="23"/>
    </row>
    <row r="1335" spans="1:9" s="22" customFormat="1" ht="16.350000000000001" hidden="1" customHeight="1">
      <c r="A1335" s="333"/>
      <c r="B1335" s="106" t="s">
        <v>222</v>
      </c>
      <c r="C1335" s="206"/>
      <c r="D1335" s="101"/>
      <c r="E1335" s="75">
        <f>E1330+E1334</f>
        <v>547400000</v>
      </c>
      <c r="F1335" s="75">
        <f>F1330+F1334</f>
        <v>547400000</v>
      </c>
      <c r="G1335" s="75">
        <f>G1330+G1334</f>
        <v>547400000</v>
      </c>
      <c r="I1335" s="23"/>
    </row>
    <row r="1336" spans="1:9" ht="16.350000000000001" hidden="1" customHeight="1">
      <c r="A1336" s="333" t="s">
        <v>225</v>
      </c>
      <c r="B1336" s="104" t="str">
        <f>B1251</f>
        <v>Màu sơn</v>
      </c>
      <c r="C1336" s="65" t="s">
        <v>64</v>
      </c>
      <c r="D1336" s="105" t="str">
        <f>D1251</f>
        <v>Xám bạc</v>
      </c>
      <c r="E1336" s="105" t="str">
        <f>E1251</f>
        <v>Xám</v>
      </c>
      <c r="F1336" s="105" t="str">
        <f>F1251</f>
        <v>Đỏ</v>
      </c>
      <c r="G1336" s="105" t="str">
        <f>G1251</f>
        <v>Xám</v>
      </c>
    </row>
    <row r="1337" spans="1:9" ht="17.45" hidden="1" customHeight="1">
      <c r="A1337" s="333"/>
      <c r="B1337" s="106" t="s">
        <v>219</v>
      </c>
      <c r="C1337" s="206" t="s">
        <v>64</v>
      </c>
      <c r="D1337" s="78">
        <v>1</v>
      </c>
      <c r="E1337" s="78">
        <v>1</v>
      </c>
      <c r="F1337" s="78">
        <v>1</v>
      </c>
      <c r="G1337" s="78">
        <v>1</v>
      </c>
    </row>
    <row r="1338" spans="1:9" ht="21.75" hidden="1" customHeight="1">
      <c r="A1338" s="333"/>
      <c r="B1338" s="106" t="s">
        <v>220</v>
      </c>
      <c r="C1338" s="206" t="s">
        <v>64</v>
      </c>
      <c r="D1338" s="78"/>
      <c r="E1338" s="107">
        <f>(D1337-E1337)/E1337</f>
        <v>0</v>
      </c>
      <c r="F1338" s="107">
        <f>(D1337-F1337)/F1337</f>
        <v>0</v>
      </c>
      <c r="G1338" s="107">
        <f>(D1337-G1337)/G1337</f>
        <v>0</v>
      </c>
    </row>
    <row r="1339" spans="1:9" ht="18.600000000000001" hidden="1" customHeight="1">
      <c r="A1339" s="333"/>
      <c r="B1339" s="106" t="s">
        <v>221</v>
      </c>
      <c r="C1339" s="206" t="s">
        <v>64</v>
      </c>
      <c r="D1339" s="101"/>
      <c r="E1339" s="75">
        <f>E1324*E1338</f>
        <v>0</v>
      </c>
      <c r="F1339" s="75">
        <f>F1324*F1338</f>
        <v>0</v>
      </c>
      <c r="G1339" s="75">
        <f>G1324*G1338</f>
        <v>0</v>
      </c>
    </row>
    <row r="1340" spans="1:9" ht="17.45" hidden="1" customHeight="1">
      <c r="A1340" s="333"/>
      <c r="B1340" s="106" t="s">
        <v>222</v>
      </c>
      <c r="C1340" s="206"/>
      <c r="D1340" s="101"/>
      <c r="E1340" s="75">
        <f>E1335+E1339</f>
        <v>547400000</v>
      </c>
      <c r="F1340" s="75">
        <f>F1335+F1339</f>
        <v>547400000</v>
      </c>
      <c r="G1340" s="75">
        <f>G1335+G1339</f>
        <v>547400000</v>
      </c>
    </row>
    <row r="1341" spans="1:9" s="109" customFormat="1" hidden="1">
      <c r="A1341" s="333" t="s">
        <v>225</v>
      </c>
      <c r="B1341" s="104" t="str">
        <f>B1252</f>
        <v>Biển số</v>
      </c>
      <c r="C1341" s="207" t="s">
        <v>64</v>
      </c>
      <c r="D1341" s="105" t="str">
        <f>D1252</f>
        <v>29H - 417.80</v>
      </c>
      <c r="E1341" s="105" t="str">
        <f>E1252</f>
        <v>Hà Nội</v>
      </c>
      <c r="F1341" s="105" t="str">
        <f>F1252</f>
        <v>Bình Dương</v>
      </c>
      <c r="G1341" s="105" t="str">
        <f>G1252</f>
        <v>Lào Cai</v>
      </c>
      <c r="I1341" s="110"/>
    </row>
    <row r="1342" spans="1:9" ht="17.45" hidden="1" customHeight="1">
      <c r="A1342" s="333"/>
      <c r="B1342" s="106" t="s">
        <v>219</v>
      </c>
      <c r="C1342" s="206" t="s">
        <v>64</v>
      </c>
      <c r="D1342" s="78">
        <v>1</v>
      </c>
      <c r="E1342" s="78">
        <v>1</v>
      </c>
      <c r="F1342" s="78">
        <v>1</v>
      </c>
      <c r="G1342" s="78">
        <v>1</v>
      </c>
      <c r="H1342" s="78">
        <v>1</v>
      </c>
    </row>
    <row r="1343" spans="1:9" ht="18.600000000000001" hidden="1" customHeight="1">
      <c r="A1343" s="333"/>
      <c r="B1343" s="106" t="s">
        <v>220</v>
      </c>
      <c r="C1343" s="206" t="s">
        <v>64</v>
      </c>
      <c r="D1343" s="101"/>
      <c r="E1343" s="107">
        <f>(D1342-E1342)/E1342</f>
        <v>0</v>
      </c>
      <c r="F1343" s="107">
        <f>(D1342-F1342)/F1342</f>
        <v>0</v>
      </c>
      <c r="G1343" s="107">
        <f>(D1342-G1342)/G1342</f>
        <v>0</v>
      </c>
    </row>
    <row r="1344" spans="1:9" ht="18" hidden="1" customHeight="1">
      <c r="A1344" s="333"/>
      <c r="B1344" s="106" t="s">
        <v>221</v>
      </c>
      <c r="C1344" s="206" t="s">
        <v>64</v>
      </c>
      <c r="D1344" s="101"/>
      <c r="E1344" s="76">
        <f>E1343*E1324</f>
        <v>0</v>
      </c>
      <c r="F1344" s="76">
        <v>0</v>
      </c>
      <c r="G1344" s="76">
        <v>18000000</v>
      </c>
    </row>
    <row r="1345" spans="1:9" ht="18.600000000000001" hidden="1" customHeight="1">
      <c r="A1345" s="333"/>
      <c r="B1345" s="106" t="s">
        <v>222</v>
      </c>
      <c r="C1345" s="206"/>
      <c r="D1345" s="101"/>
      <c r="E1345" s="76">
        <f>E1340+E1344</f>
        <v>547400000</v>
      </c>
      <c r="F1345" s="76">
        <f>F1340+F1344</f>
        <v>547400000</v>
      </c>
      <c r="G1345" s="76">
        <f>G1340+G1344</f>
        <v>565400000</v>
      </c>
    </row>
    <row r="1346" spans="1:9" s="109" customFormat="1" hidden="1">
      <c r="A1346" s="333" t="s">
        <v>228</v>
      </c>
      <c r="B1346" s="104" t="str">
        <f>B1253</f>
        <v>Số km đã đi</v>
      </c>
      <c r="C1346" s="207" t="s">
        <v>64</v>
      </c>
      <c r="D1346" s="111">
        <f>D1253</f>
        <v>65301</v>
      </c>
      <c r="E1346" s="111">
        <f>E1253</f>
        <v>46000</v>
      </c>
      <c r="F1346" s="111">
        <f>F1253</f>
        <v>80000</v>
      </c>
      <c r="G1346" s="111">
        <f>G1253</f>
        <v>46000</v>
      </c>
      <c r="I1346" s="110"/>
    </row>
    <row r="1347" spans="1:9" ht="15" hidden="1" customHeight="1">
      <c r="A1347" s="333"/>
      <c r="B1347" s="106" t="s">
        <v>219</v>
      </c>
      <c r="C1347" s="206" t="s">
        <v>64</v>
      </c>
      <c r="D1347" s="78">
        <v>1</v>
      </c>
      <c r="E1347" s="78">
        <v>1.05</v>
      </c>
      <c r="F1347" s="78">
        <v>0.96</v>
      </c>
      <c r="G1347" s="78">
        <v>1.05</v>
      </c>
      <c r="H1347" s="78">
        <v>1</v>
      </c>
    </row>
    <row r="1348" spans="1:9" ht="15.6" hidden="1" customHeight="1">
      <c r="A1348" s="333"/>
      <c r="B1348" s="106" t="s">
        <v>220</v>
      </c>
      <c r="C1348" s="206" t="s">
        <v>64</v>
      </c>
      <c r="D1348" s="101"/>
      <c r="E1348" s="107">
        <f>(1-E1347)/E1347</f>
        <v>-4.7619047619047658E-2</v>
      </c>
      <c r="F1348" s="107">
        <f>(1-F1347)/F1347</f>
        <v>4.1666666666666706E-2</v>
      </c>
      <c r="G1348" s="107">
        <f>(1-G1347)/G1347</f>
        <v>-4.7619047619047658E-2</v>
      </c>
    </row>
    <row r="1349" spans="1:9" ht="17.45" hidden="1" customHeight="1">
      <c r="A1349" s="333"/>
      <c r="B1349" s="106" t="s">
        <v>221</v>
      </c>
      <c r="C1349" s="206" t="s">
        <v>64</v>
      </c>
      <c r="D1349" s="101"/>
      <c r="E1349" s="76">
        <f>E1348*E1324</f>
        <v>-26066666.666666687</v>
      </c>
      <c r="F1349" s="76">
        <f>F1348*F1324</f>
        <v>22808333.333333354</v>
      </c>
      <c r="G1349" s="76">
        <f>G1348*G1324</f>
        <v>-26066666.666666687</v>
      </c>
    </row>
    <row r="1350" spans="1:9" ht="13.7" hidden="1" customHeight="1">
      <c r="A1350" s="333"/>
      <c r="B1350" s="106" t="s">
        <v>222</v>
      </c>
      <c r="C1350" s="206"/>
      <c r="D1350" s="101"/>
      <c r="E1350" s="76">
        <f>E1345+E1349</f>
        <v>521333333.33333331</v>
      </c>
      <c r="F1350" s="76">
        <f>F1345+F1349</f>
        <v>570208333.33333337</v>
      </c>
      <c r="G1350" s="76">
        <f>G1345+G1349</f>
        <v>539333333.33333325</v>
      </c>
    </row>
    <row r="1351" spans="1:9" hidden="1">
      <c r="A1351" s="333" t="s">
        <v>228</v>
      </c>
      <c r="B1351" s="104" t="e">
        <f>#REF!</f>
        <v>#REF!</v>
      </c>
      <c r="C1351" s="206" t="s">
        <v>64</v>
      </c>
      <c r="D1351" s="112">
        <v>0.5</v>
      </c>
      <c r="E1351" s="112">
        <v>0.56999999999999995</v>
      </c>
      <c r="F1351" s="112">
        <v>0.6</v>
      </c>
      <c r="G1351" s="112">
        <v>0.65</v>
      </c>
    </row>
    <row r="1352" spans="1:9" ht="21.75" hidden="1" customHeight="1">
      <c r="A1352" s="333"/>
      <c r="B1352" s="106" t="s">
        <v>219</v>
      </c>
      <c r="C1352" s="206" t="s">
        <v>64</v>
      </c>
      <c r="D1352" s="78">
        <v>1</v>
      </c>
      <c r="E1352" s="78">
        <v>1</v>
      </c>
      <c r="F1352" s="78">
        <v>1</v>
      </c>
      <c r="G1352" s="78">
        <v>1</v>
      </c>
      <c r="H1352" s="78">
        <v>1</v>
      </c>
    </row>
    <row r="1353" spans="1:9" ht="21.75" hidden="1" customHeight="1">
      <c r="A1353" s="333"/>
      <c r="B1353" s="106" t="s">
        <v>220</v>
      </c>
      <c r="C1353" s="206" t="s">
        <v>64</v>
      </c>
      <c r="D1353" s="78"/>
      <c r="E1353" s="107" t="e">
        <f>(#REF!-E1352)/E1352</f>
        <v>#REF!</v>
      </c>
      <c r="F1353" s="107" t="e">
        <f>(#REF!-F1352)/F1352</f>
        <v>#REF!</v>
      </c>
      <c r="G1353" s="107" t="e">
        <f>(#REF!-G1352)/G1352</f>
        <v>#REF!</v>
      </c>
    </row>
    <row r="1354" spans="1:9" ht="21.75" hidden="1" customHeight="1">
      <c r="A1354" s="333"/>
      <c r="B1354" s="106" t="s">
        <v>221</v>
      </c>
      <c r="C1354" s="206" t="s">
        <v>64</v>
      </c>
      <c r="D1354" s="101"/>
      <c r="E1354" s="75" t="e">
        <f>E1353*E1324</f>
        <v>#REF!</v>
      </c>
      <c r="F1354" s="75" t="e">
        <f>F1353*F1324</f>
        <v>#REF!</v>
      </c>
      <c r="G1354" s="75" t="e">
        <f>G1353*G1324</f>
        <v>#REF!</v>
      </c>
    </row>
    <row r="1355" spans="1:9" ht="21.75" hidden="1" customHeight="1">
      <c r="A1355" s="333"/>
      <c r="B1355" s="106" t="s">
        <v>222</v>
      </c>
      <c r="C1355" s="206" t="s">
        <v>64</v>
      </c>
      <c r="D1355" s="101"/>
      <c r="E1355" s="75" t="e">
        <f>E1350+E1354</f>
        <v>#REF!</v>
      </c>
      <c r="F1355" s="75" t="e">
        <f>F1350+F1354</f>
        <v>#REF!</v>
      </c>
      <c r="G1355" s="75" t="e">
        <f>G1350+G1354</f>
        <v>#REF!</v>
      </c>
    </row>
    <row r="1356" spans="1:9" ht="37.5" hidden="1" customHeight="1">
      <c r="A1356" s="333" t="s">
        <v>229</v>
      </c>
      <c r="B1356" s="104" t="s">
        <v>230</v>
      </c>
      <c r="C1356" s="206" t="s">
        <v>64</v>
      </c>
      <c r="D1356" s="113" t="s">
        <v>231</v>
      </c>
      <c r="E1356" s="113" t="s">
        <v>232</v>
      </c>
      <c r="F1356" s="113" t="s">
        <v>233</v>
      </c>
      <c r="G1356" s="113" t="s">
        <v>231</v>
      </c>
    </row>
    <row r="1357" spans="1:9" ht="21.75" hidden="1" customHeight="1">
      <c r="A1357" s="333"/>
      <c r="B1357" s="106" t="s">
        <v>219</v>
      </c>
      <c r="C1357" s="206" t="s">
        <v>64</v>
      </c>
      <c r="D1357" s="78">
        <v>1</v>
      </c>
      <c r="E1357" s="78">
        <v>1</v>
      </c>
      <c r="F1357" s="78">
        <v>1</v>
      </c>
      <c r="G1357" s="78">
        <v>1</v>
      </c>
      <c r="H1357" s="78">
        <v>1</v>
      </c>
    </row>
    <row r="1358" spans="1:9" ht="21.75" hidden="1" customHeight="1">
      <c r="A1358" s="333"/>
      <c r="B1358" s="106" t="s">
        <v>220</v>
      </c>
      <c r="C1358" s="206" t="s">
        <v>64</v>
      </c>
      <c r="D1358" s="78"/>
      <c r="E1358" s="107" t="e">
        <f>(#REF!-E1357)/E1357</f>
        <v>#REF!</v>
      </c>
      <c r="F1358" s="107" t="e">
        <f>(#REF!-F1357)/F1357</f>
        <v>#REF!</v>
      </c>
      <c r="G1358" s="107" t="e">
        <f>(#REF!-G1357)/G1357</f>
        <v>#REF!</v>
      </c>
    </row>
    <row r="1359" spans="1:9" ht="21.75" hidden="1" customHeight="1">
      <c r="A1359" s="333"/>
      <c r="B1359" s="106" t="s">
        <v>221</v>
      </c>
      <c r="C1359" s="206" t="s">
        <v>64</v>
      </c>
      <c r="D1359" s="101"/>
      <c r="E1359" s="75" t="e">
        <f>E1358*E1324</f>
        <v>#REF!</v>
      </c>
      <c r="F1359" s="75" t="e">
        <f>F1358*F1324</f>
        <v>#REF!</v>
      </c>
      <c r="G1359" s="75" t="e">
        <f>G1358*G1324</f>
        <v>#REF!</v>
      </c>
    </row>
    <row r="1360" spans="1:9" ht="21.75" hidden="1" customHeight="1">
      <c r="A1360" s="333"/>
      <c r="B1360" s="106" t="s">
        <v>222</v>
      </c>
      <c r="C1360" s="206" t="s">
        <v>64</v>
      </c>
      <c r="D1360" s="101"/>
      <c r="E1360" s="75" t="e">
        <f>E1355+E1359</f>
        <v>#REF!</v>
      </c>
      <c r="F1360" s="75" t="e">
        <f>F1355+F1359</f>
        <v>#REF!</v>
      </c>
      <c r="G1360" s="75" t="e">
        <f>G1355+G1359</f>
        <v>#REF!</v>
      </c>
    </row>
    <row r="1361" spans="1:11" s="22" customFormat="1" ht="19.350000000000001" hidden="1" customHeight="1">
      <c r="A1361" s="98">
        <v>6</v>
      </c>
      <c r="B1361" s="96" t="s">
        <v>234</v>
      </c>
      <c r="C1361" s="65" t="s">
        <v>64</v>
      </c>
      <c r="D1361" s="102"/>
      <c r="E1361" s="154" t="e">
        <f>E1324+E1339+E1344+E1349+E1354+E1334+E1329+E1359</f>
        <v>#REF!</v>
      </c>
      <c r="F1361" s="154" t="e">
        <f>F1324+F1339+F1344+F1349+F1354+F1334+F1329+F1359</f>
        <v>#REF!</v>
      </c>
      <c r="G1361" s="154" t="e">
        <f>G1324+G1339+G1344+G1349+G1354+G1334+G1329+G1359</f>
        <v>#REF!</v>
      </c>
      <c r="I1361" s="23"/>
    </row>
    <row r="1362" spans="1:11" s="22" customFormat="1" ht="33" hidden="1" customHeight="1">
      <c r="A1362" s="98" t="s">
        <v>285</v>
      </c>
      <c r="B1362" s="96" t="s">
        <v>235</v>
      </c>
      <c r="C1362" s="65" t="s">
        <v>64</v>
      </c>
      <c r="D1362" s="102"/>
      <c r="E1362" s="334" t="e">
        <f>ROUND((E1361+F1361+G1361)/3,-7)</f>
        <v>#REF!</v>
      </c>
      <c r="F1362" s="334"/>
      <c r="G1362" s="334"/>
      <c r="I1362" s="23"/>
    </row>
    <row r="1363" spans="1:11" s="22" customFormat="1" ht="51.6" hidden="1" customHeight="1">
      <c r="A1363" s="98" t="s">
        <v>286</v>
      </c>
      <c r="B1363" s="96" t="s">
        <v>236</v>
      </c>
      <c r="C1363" s="65" t="s">
        <v>64</v>
      </c>
      <c r="D1363" s="102"/>
      <c r="E1363" s="155" t="e">
        <f>(E1361-E1362)/E1362</f>
        <v>#REF!</v>
      </c>
      <c r="F1363" s="155" t="e">
        <f>(F1361-E1362)/E1362</f>
        <v>#REF!</v>
      </c>
      <c r="G1363" s="155" t="e">
        <f>(G1361-E1362)/E1362</f>
        <v>#REF!</v>
      </c>
      <c r="I1363" s="23"/>
    </row>
    <row r="1364" spans="1:11" ht="21" hidden="1" customHeight="1">
      <c r="A1364" s="98">
        <v>7</v>
      </c>
      <c r="B1364" s="99" t="s">
        <v>237</v>
      </c>
      <c r="C1364" s="206" t="s">
        <v>64</v>
      </c>
      <c r="D1364" s="114"/>
      <c r="E1364" s="76" t="e">
        <f>ABS(E1339)+ABS(E1344)+ABS(E1349)+ABS(E1354)+ ABS(E1334)+ ABS(E1329)+ABS(E1359)</f>
        <v>#REF!</v>
      </c>
      <c r="F1364" s="76" t="e">
        <f>ABS(F1339)+ABS(F1344)+ABS(F1349)+ABS(F1354)+ ABS(F1334)+ ABS(F1329)+ABS(F1359)</f>
        <v>#REF!</v>
      </c>
      <c r="G1364" s="76" t="e">
        <f>ABS(G1339)+ABS(G1344)+ABS(G1349)+ABS(G1354)+ ABS(G1334)+ ABS(G1329)+ABS(G1359)</f>
        <v>#REF!</v>
      </c>
    </row>
    <row r="1365" spans="1:11" ht="18.600000000000001" hidden="1" customHeight="1">
      <c r="A1365" s="98">
        <v>8</v>
      </c>
      <c r="B1365" s="99" t="s">
        <v>238</v>
      </c>
      <c r="C1365" s="206" t="s">
        <v>64</v>
      </c>
      <c r="D1365" s="101"/>
      <c r="E1365" s="76">
        <v>1</v>
      </c>
      <c r="F1365" s="76">
        <v>1</v>
      </c>
      <c r="G1365" s="76">
        <v>2</v>
      </c>
    </row>
    <row r="1366" spans="1:11" ht="19.350000000000001" hidden="1" customHeight="1">
      <c r="A1366" s="98">
        <v>9</v>
      </c>
      <c r="B1366" s="99" t="s">
        <v>239</v>
      </c>
      <c r="C1366" s="206" t="s">
        <v>64</v>
      </c>
      <c r="D1366" s="101"/>
      <c r="E1366" s="115" t="s">
        <v>330</v>
      </c>
      <c r="F1366" s="115" t="s">
        <v>347</v>
      </c>
      <c r="G1366" s="115" t="s">
        <v>330</v>
      </c>
      <c r="H1366" s="116"/>
      <c r="I1366" s="116" t="e">
        <f>F1338+F1348+F1353</f>
        <v>#REF!</v>
      </c>
      <c r="J1366" s="116" t="e">
        <f>G1338+G1348+G1353</f>
        <v>#REF!</v>
      </c>
      <c r="K1366" s="116" t="e">
        <f>G1338+G1348+G1353</f>
        <v>#REF!</v>
      </c>
    </row>
    <row r="1367" spans="1:11" s="23" customFormat="1" ht="21" hidden="1" customHeight="1">
      <c r="A1367" s="117">
        <v>10</v>
      </c>
      <c r="B1367" s="118" t="s">
        <v>240</v>
      </c>
      <c r="C1367" s="118" t="s">
        <v>64</v>
      </c>
      <c r="D1367" s="119"/>
      <c r="E1367" s="120" t="e">
        <f>E1339+E1344+E1354+E1349+E1359+E1334+E1329</f>
        <v>#REF!</v>
      </c>
      <c r="F1367" s="120" t="e">
        <f>F1339+F1344+F1354+F1349+F1359+F1334+F1329</f>
        <v>#REF!</v>
      </c>
      <c r="G1367" s="120" t="e">
        <f>G1339+G1344+G1354+G1349+G1359+G1334+G1329</f>
        <v>#REF!</v>
      </c>
    </row>
    <row r="1368" spans="1:11" s="23" customFormat="1" ht="31.5" hidden="1">
      <c r="A1368" s="117"/>
      <c r="B1368" s="121" t="s">
        <v>241</v>
      </c>
      <c r="C1368" s="118" t="s">
        <v>64</v>
      </c>
      <c r="D1368" s="119"/>
      <c r="E1368" s="335" t="e">
        <f>ROUND(E1362,-6)</f>
        <v>#REF!</v>
      </c>
      <c r="F1368" s="335"/>
      <c r="G1368" s="335"/>
    </row>
    <row r="1369" spans="1:11" s="19" customFormat="1" ht="8.25" hidden="1" customHeight="1">
      <c r="A1369" s="122"/>
      <c r="B1369" s="122"/>
      <c r="C1369" s="122"/>
      <c r="D1369" s="122"/>
      <c r="E1369" s="23"/>
      <c r="F1369" s="23"/>
      <c r="G1369" s="23"/>
    </row>
    <row r="1370" spans="1:11" s="19" customFormat="1" ht="21.75" hidden="1" customHeight="1">
      <c r="A1370" s="122" t="s">
        <v>275</v>
      </c>
      <c r="B1370" s="336" t="s">
        <v>243</v>
      </c>
      <c r="C1370" s="336"/>
      <c r="D1370" s="336"/>
      <c r="E1370" s="336"/>
      <c r="F1370" s="336"/>
      <c r="G1370" s="336"/>
    </row>
    <row r="1371" spans="1:11" s="40" customFormat="1" ht="35.25" hidden="1" customHeight="1">
      <c r="A1371" s="337" t="s">
        <v>244</v>
      </c>
      <c r="B1371" s="337"/>
      <c r="C1371" s="337"/>
      <c r="D1371" s="337"/>
      <c r="E1371" s="337"/>
      <c r="F1371" s="337"/>
      <c r="G1371" s="337"/>
      <c r="I1371" s="85"/>
    </row>
    <row r="1372" spans="1:11" s="40" customFormat="1" ht="21" hidden="1" customHeight="1">
      <c r="A1372" s="123" t="s">
        <v>245</v>
      </c>
      <c r="C1372" s="40" t="s">
        <v>64</v>
      </c>
      <c r="E1372" s="124" t="e">
        <f>ROUND(E1368,-3)</f>
        <v>#REF!</v>
      </c>
      <c r="F1372" s="48" t="s">
        <v>246</v>
      </c>
      <c r="I1372" s="85"/>
    </row>
    <row r="1373" spans="1:11" s="19" customFormat="1" ht="5.25" hidden="1" customHeight="1">
      <c r="A1373" s="122"/>
      <c r="B1373" s="122"/>
      <c r="C1373" s="122"/>
      <c r="D1373" s="122"/>
      <c r="E1373" s="23"/>
      <c r="F1373" s="23"/>
      <c r="G1373" s="23"/>
    </row>
    <row r="1374" spans="1:11" s="40" customFormat="1" ht="24.75" hidden="1" customHeight="1">
      <c r="A1374" s="338" t="s">
        <v>247</v>
      </c>
      <c r="B1374" s="339"/>
      <c r="C1374" s="339"/>
      <c r="D1374" s="340"/>
      <c r="E1374" s="51" t="s">
        <v>174</v>
      </c>
      <c r="F1374" s="51" t="s">
        <v>175</v>
      </c>
      <c r="G1374" s="51" t="s">
        <v>176</v>
      </c>
      <c r="I1374" s="85"/>
    </row>
    <row r="1375" spans="1:11" s="40" customFormat="1" ht="24.75" hidden="1" customHeight="1">
      <c r="A1375" s="341"/>
      <c r="B1375" s="342"/>
      <c r="C1375" s="342"/>
      <c r="D1375" s="343"/>
      <c r="E1375" s="125" t="e">
        <f>E1363</f>
        <v>#REF!</v>
      </c>
      <c r="F1375" s="125" t="e">
        <f>F1363</f>
        <v>#REF!</v>
      </c>
      <c r="G1375" s="125" t="e">
        <f>G1363</f>
        <v>#REF!</v>
      </c>
      <c r="I1375" s="85"/>
    </row>
    <row r="1376" spans="1:11" s="40" customFormat="1" ht="24.75" hidden="1" customHeight="1">
      <c r="A1376" s="344"/>
      <c r="B1376" s="345"/>
      <c r="C1376" s="345"/>
      <c r="D1376" s="346"/>
      <c r="E1376" s="125" t="s">
        <v>248</v>
      </c>
      <c r="F1376" s="125" t="s">
        <v>248</v>
      </c>
      <c r="G1376" s="125" t="s">
        <v>248</v>
      </c>
      <c r="I1376" s="85"/>
    </row>
    <row r="1377" spans="1:9" s="40" customFormat="1" ht="5.25" hidden="1" customHeight="1">
      <c r="A1377" s="123"/>
      <c r="G1377" s="126"/>
      <c r="I1377" s="85"/>
    </row>
    <row r="1378" spans="1:9" s="40" customFormat="1" ht="21" hidden="1" customHeight="1">
      <c r="A1378" s="347" t="s">
        <v>249</v>
      </c>
      <c r="B1378" s="347"/>
      <c r="C1378" s="347"/>
      <c r="D1378" s="347"/>
      <c r="E1378" s="347"/>
      <c r="F1378" s="347"/>
      <c r="G1378" s="347"/>
      <c r="I1378" s="85"/>
    </row>
    <row r="1379" spans="1:9" s="40" customFormat="1" ht="6" hidden="1" customHeight="1">
      <c r="A1379" s="127"/>
      <c r="B1379" s="127"/>
      <c r="C1379" s="123"/>
      <c r="D1379" s="127"/>
      <c r="E1379" s="127"/>
      <c r="F1379" s="127"/>
      <c r="G1379" s="127"/>
      <c r="I1379" s="85"/>
    </row>
    <row r="1380" spans="1:9" s="48" customFormat="1" ht="21" hidden="1" customHeight="1">
      <c r="A1380" s="313" t="s">
        <v>250</v>
      </c>
      <c r="B1380" s="313"/>
      <c r="C1380" s="313"/>
      <c r="D1380" s="313"/>
      <c r="E1380" s="313"/>
      <c r="F1380" s="313"/>
      <c r="G1380" s="313"/>
      <c r="I1380" s="124"/>
    </row>
    <row r="1381" spans="1:9" s="48" customFormat="1" ht="21" hidden="1" customHeight="1">
      <c r="A1381" s="313" t="s">
        <v>251</v>
      </c>
      <c r="B1381" s="313"/>
      <c r="C1381" s="313"/>
      <c r="D1381" s="313"/>
      <c r="E1381" s="313"/>
      <c r="F1381" s="313"/>
      <c r="G1381" s="313"/>
      <c r="I1381" s="124"/>
    </row>
    <row r="1382" spans="1:9" s="48" customFormat="1" ht="41.25" hidden="1" customHeight="1">
      <c r="A1382" s="314" t="s">
        <v>252</v>
      </c>
      <c r="B1382" s="315"/>
      <c r="C1382" s="315"/>
      <c r="D1382" s="315"/>
      <c r="E1382" s="315"/>
      <c r="F1382" s="315"/>
      <c r="G1382" s="315"/>
      <c r="I1382" s="124"/>
    </row>
    <row r="1383" spans="1:9" s="48" customFormat="1" ht="28.5" hidden="1" customHeight="1">
      <c r="A1383" s="35"/>
      <c r="B1383" s="26" t="s">
        <v>253</v>
      </c>
      <c r="C1383" s="68"/>
      <c r="D1383" s="26"/>
      <c r="E1383" s="128" t="s">
        <v>254</v>
      </c>
      <c r="F1383" s="316"/>
      <c r="G1383" s="316"/>
      <c r="I1383" s="124"/>
    </row>
    <row r="1384" spans="1:9" s="48" customFormat="1" ht="21.6" hidden="1" customHeight="1">
      <c r="A1384" s="35"/>
      <c r="B1384" s="317" t="s">
        <v>255</v>
      </c>
      <c r="C1384" s="318"/>
      <c r="D1384" s="318"/>
      <c r="E1384" s="290" t="s">
        <v>256</v>
      </c>
      <c r="F1384" s="290"/>
      <c r="G1384" s="290"/>
      <c r="I1384" s="124"/>
    </row>
    <row r="1385" spans="1:9" s="48" customFormat="1" ht="21.6" hidden="1" customHeight="1">
      <c r="A1385" s="35"/>
      <c r="B1385" s="317"/>
      <c r="C1385" s="319"/>
      <c r="D1385" s="319"/>
      <c r="E1385" s="290" t="s">
        <v>257</v>
      </c>
      <c r="F1385" s="290"/>
      <c r="G1385" s="290"/>
      <c r="I1385" s="124"/>
    </row>
    <row r="1386" spans="1:9" s="48" customFormat="1" ht="21.6" hidden="1" customHeight="1">
      <c r="A1386" s="35"/>
      <c r="B1386" s="26"/>
      <c r="C1386" s="68"/>
      <c r="D1386" s="26"/>
      <c r="E1386" s="290" t="s">
        <v>258</v>
      </c>
      <c r="F1386" s="290"/>
      <c r="G1386" s="290"/>
      <c r="I1386" s="124"/>
    </row>
    <row r="1387" spans="1:9" s="48" customFormat="1" ht="21.6" hidden="1" customHeight="1">
      <c r="A1387" s="35"/>
      <c r="B1387" s="26"/>
      <c r="C1387" s="68"/>
      <c r="D1387" s="26"/>
      <c r="E1387" s="290" t="s">
        <v>259</v>
      </c>
      <c r="F1387" s="290"/>
      <c r="G1387" s="290"/>
      <c r="I1387" s="124"/>
    </row>
    <row r="1388" spans="1:9" s="48" customFormat="1" ht="21.6" hidden="1" customHeight="1">
      <c r="A1388" s="35"/>
      <c r="B1388" s="26" t="s">
        <v>260</v>
      </c>
      <c r="C1388" s="68"/>
      <c r="D1388" s="26"/>
      <c r="E1388" s="26"/>
      <c r="F1388" s="26"/>
      <c r="G1388" s="26"/>
      <c r="I1388" s="124"/>
    </row>
    <row r="1389" spans="1:9" s="49" customFormat="1" ht="10.5" hidden="1" customHeight="1">
      <c r="B1389" s="18"/>
      <c r="C1389" s="18"/>
      <c r="D1389" s="18"/>
      <c r="E1389" s="18"/>
      <c r="F1389" s="18"/>
      <c r="G1389" s="50"/>
    </row>
    <row r="1390" spans="1:9" s="52" customFormat="1" ht="39.75" hidden="1" customHeight="1">
      <c r="A1390" s="51" t="s">
        <v>1</v>
      </c>
      <c r="B1390" s="320" t="s">
        <v>261</v>
      </c>
      <c r="C1390" s="321"/>
      <c r="D1390" s="51" t="s">
        <v>262</v>
      </c>
      <c r="E1390" s="51" t="s">
        <v>263</v>
      </c>
      <c r="F1390" s="51" t="s">
        <v>264</v>
      </c>
      <c r="G1390" s="51" t="s">
        <v>40</v>
      </c>
      <c r="I1390" s="49"/>
    </row>
    <row r="1391" spans="1:9" ht="21.95" hidden="1" customHeight="1">
      <c r="A1391" s="54">
        <v>1</v>
      </c>
      <c r="B1391" s="295" t="s">
        <v>20</v>
      </c>
      <c r="C1391" s="297"/>
      <c r="D1391" s="129">
        <v>0.75</v>
      </c>
      <c r="E1391" s="129">
        <v>0.55000000000000004</v>
      </c>
      <c r="F1391" s="130">
        <f>D1391*E1391</f>
        <v>0.41250000000000003</v>
      </c>
      <c r="G1391" s="57"/>
    </row>
    <row r="1392" spans="1:9" ht="21.95" hidden="1" customHeight="1">
      <c r="A1392" s="54">
        <v>2</v>
      </c>
      <c r="B1392" s="295" t="s">
        <v>265</v>
      </c>
      <c r="C1392" s="297"/>
      <c r="D1392" s="129">
        <v>0.8</v>
      </c>
      <c r="E1392" s="129">
        <v>0.15</v>
      </c>
      <c r="F1392" s="130">
        <f>D1392*E1392</f>
        <v>0.12</v>
      </c>
      <c r="G1392" s="56"/>
    </row>
    <row r="1393" spans="1:9" ht="21.95" hidden="1" customHeight="1">
      <c r="A1393" s="54">
        <v>3</v>
      </c>
      <c r="B1393" s="295" t="s">
        <v>266</v>
      </c>
      <c r="C1393" s="297"/>
      <c r="D1393" s="129">
        <v>0.75</v>
      </c>
      <c r="E1393" s="129">
        <v>0.2</v>
      </c>
      <c r="F1393" s="130">
        <f>D1393*E1393</f>
        <v>0.15000000000000002</v>
      </c>
      <c r="G1393" s="101"/>
    </row>
    <row r="1394" spans="1:9" ht="21.95" hidden="1" customHeight="1">
      <c r="A1394" s="54">
        <v>4</v>
      </c>
      <c r="B1394" s="322" t="s">
        <v>267</v>
      </c>
      <c r="C1394" s="323"/>
      <c r="D1394" s="129">
        <v>0.7</v>
      </c>
      <c r="E1394" s="129">
        <v>0.1</v>
      </c>
      <c r="F1394" s="130">
        <f>D1394*E1394</f>
        <v>6.9999999999999993E-2</v>
      </c>
      <c r="G1394" s="101"/>
    </row>
    <row r="1395" spans="1:9" s="63" customFormat="1" ht="21.95" hidden="1" customHeight="1">
      <c r="A1395" s="54"/>
      <c r="B1395" s="324" t="s">
        <v>268</v>
      </c>
      <c r="C1395" s="325"/>
      <c r="D1395" s="326">
        <f>SUM(F1391:F1394)</f>
        <v>0.75249999999999995</v>
      </c>
      <c r="E1395" s="327"/>
      <c r="F1395" s="328"/>
      <c r="G1395" s="62"/>
      <c r="I1395" s="19"/>
    </row>
    <row r="1396" spans="1:9" s="63" customFormat="1" ht="21.95" hidden="1" customHeight="1">
      <c r="A1396" s="54"/>
      <c r="B1396" s="324" t="s">
        <v>269</v>
      </c>
      <c r="C1396" s="325"/>
      <c r="D1396" s="326">
        <f>1-D1395</f>
        <v>0.24750000000000005</v>
      </c>
      <c r="E1396" s="327"/>
      <c r="F1396" s="328"/>
      <c r="G1396" s="62"/>
      <c r="I1396" s="19"/>
    </row>
    <row r="1397" spans="1:9" s="63" customFormat="1" ht="8.25" hidden="1" customHeight="1">
      <c r="A1397" s="49"/>
      <c r="B1397" s="131"/>
      <c r="C1397" s="208"/>
      <c r="D1397" s="132"/>
      <c r="E1397" s="132"/>
      <c r="F1397" s="132"/>
      <c r="G1397" s="133"/>
      <c r="I1397" s="19"/>
    </row>
    <row r="1398" spans="1:9" ht="22.5" hidden="1" customHeight="1">
      <c r="A1398" s="303" t="s">
        <v>276</v>
      </c>
      <c r="B1398" s="303"/>
      <c r="C1398" s="303"/>
      <c r="D1398" s="303"/>
      <c r="E1398" s="303"/>
      <c r="F1398" s="303"/>
      <c r="G1398" s="303"/>
    </row>
    <row r="1399" spans="1:9" ht="7.5" hidden="1" customHeight="1">
      <c r="D1399" s="52"/>
    </row>
    <row r="1400" spans="1:9" ht="23.25" hidden="1" customHeight="1">
      <c r="D1400" s="52"/>
      <c r="G1400" s="134" t="s">
        <v>270</v>
      </c>
    </row>
    <row r="1401" spans="1:9" ht="7.5" hidden="1" customHeight="1">
      <c r="D1401" s="52"/>
    </row>
    <row r="1402" spans="1:9" s="136" customFormat="1" ht="25.35" hidden="1" customHeight="1">
      <c r="A1402" s="307" t="s">
        <v>271</v>
      </c>
      <c r="B1402" s="308"/>
      <c r="C1402" s="308"/>
      <c r="D1402" s="309"/>
      <c r="E1402" s="135" t="s">
        <v>6</v>
      </c>
      <c r="F1402" s="135" t="s">
        <v>287</v>
      </c>
      <c r="G1402" s="135" t="s">
        <v>8</v>
      </c>
      <c r="I1402" s="137"/>
    </row>
    <row r="1403" spans="1:9" s="141" customFormat="1" ht="27" hidden="1" customHeight="1">
      <c r="A1403" s="349" t="e">
        <f>D1177</f>
        <v>#REF!</v>
      </c>
      <c r="B1403" s="311"/>
      <c r="C1403" s="311"/>
      <c r="D1403" s="312"/>
      <c r="E1403" s="138">
        <v>1</v>
      </c>
      <c r="F1403" s="139" t="e">
        <f>E1372</f>
        <v>#REF!</v>
      </c>
      <c r="G1403" s="140" t="e">
        <f>ROUND(E1403*F1403,-6)</f>
        <v>#REF!</v>
      </c>
      <c r="I1403" s="142"/>
    </row>
    <row r="1404" spans="1:9" hidden="1"/>
    <row r="1405" spans="1:9" hidden="1"/>
    <row r="1406" spans="1:9" hidden="1"/>
    <row r="1407" spans="1:9" hidden="1"/>
    <row r="1408" spans="1:9" hidden="1"/>
    <row r="1409" spans="1:9" hidden="1"/>
    <row r="1410" spans="1:9" hidden="1"/>
    <row r="1411" spans="1:9" hidden="1"/>
    <row r="1412" spans="1:9" hidden="1"/>
    <row r="1413" spans="1:9" hidden="1"/>
    <row r="1414" spans="1:9" hidden="1"/>
    <row r="1415" spans="1:9" hidden="1"/>
    <row r="1416" spans="1:9" s="22" customFormat="1" hidden="1">
      <c r="A1416" s="22" t="s">
        <v>388</v>
      </c>
      <c r="B1416" s="22" t="e">
        <f>'Bảng tổng hợp kết quả'!#REF!</f>
        <v>#REF!</v>
      </c>
      <c r="F1416" s="156"/>
      <c r="I1416" s="23"/>
    </row>
    <row r="1417" spans="1:9" ht="19.7" hidden="1" customHeight="1">
      <c r="A1417" s="303" t="s">
        <v>272</v>
      </c>
      <c r="B1417" s="303"/>
      <c r="C1417" s="303"/>
      <c r="D1417" s="303"/>
      <c r="E1417" s="303"/>
      <c r="F1417" s="303"/>
      <c r="G1417" s="303"/>
    </row>
    <row r="1418" spans="1:9" hidden="1">
      <c r="A1418" s="24" t="s">
        <v>61</v>
      </c>
      <c r="B1418" s="25" t="s">
        <v>62</v>
      </c>
      <c r="C1418" s="22"/>
      <c r="D1418" s="303"/>
      <c r="E1418" s="303"/>
      <c r="F1418" s="303"/>
      <c r="G1418" s="303"/>
    </row>
    <row r="1419" spans="1:9" hidden="1">
      <c r="A1419" s="27" t="s">
        <v>55</v>
      </c>
      <c r="B1419" s="28" t="s">
        <v>63</v>
      </c>
      <c r="C1419" s="28" t="s">
        <v>64</v>
      </c>
      <c r="D1419" s="305" t="e">
        <f>B1416</f>
        <v>#REF!</v>
      </c>
      <c r="E1419" s="305"/>
      <c r="F1419" s="305"/>
      <c r="G1419" s="305"/>
    </row>
    <row r="1420" spans="1:9" hidden="1">
      <c r="A1420" s="27" t="s">
        <v>55</v>
      </c>
      <c r="B1420" s="29" t="s">
        <v>65</v>
      </c>
      <c r="C1420" s="28" t="s">
        <v>64</v>
      </c>
      <c r="D1420" s="305" t="s">
        <v>369</v>
      </c>
      <c r="E1420" s="305"/>
      <c r="F1420" s="305"/>
      <c r="G1420" s="305"/>
    </row>
    <row r="1421" spans="1:9" hidden="1">
      <c r="A1421" s="27" t="s">
        <v>55</v>
      </c>
      <c r="B1421" s="29" t="s">
        <v>4</v>
      </c>
      <c r="C1421" s="28" t="s">
        <v>64</v>
      </c>
      <c r="D1421" s="306" t="s">
        <v>36</v>
      </c>
      <c r="E1421" s="306"/>
      <c r="F1421" s="306"/>
      <c r="G1421" s="306"/>
    </row>
    <row r="1422" spans="1:9" hidden="1">
      <c r="A1422" s="27" t="s">
        <v>55</v>
      </c>
      <c r="B1422" s="29" t="s">
        <v>3</v>
      </c>
      <c r="C1422" s="28"/>
      <c r="D1422" s="29">
        <v>2020</v>
      </c>
      <c r="E1422" s="29"/>
      <c r="F1422" s="29"/>
      <c r="G1422" s="29"/>
    </row>
    <row r="1423" spans="1:9" hidden="1">
      <c r="A1423" s="27" t="s">
        <v>55</v>
      </c>
      <c r="B1423" s="30" t="s">
        <v>66</v>
      </c>
      <c r="C1423" s="30" t="s">
        <v>64</v>
      </c>
      <c r="D1423" s="301" t="s">
        <v>389</v>
      </c>
      <c r="E1423" s="301"/>
      <c r="F1423" s="301"/>
      <c r="G1423" s="301"/>
    </row>
    <row r="1424" spans="1:9" hidden="1">
      <c r="A1424" s="27" t="s">
        <v>55</v>
      </c>
      <c r="B1424" s="30" t="s">
        <v>67</v>
      </c>
      <c r="C1424" s="30" t="s">
        <v>64</v>
      </c>
      <c r="D1424" s="301" t="s">
        <v>390</v>
      </c>
      <c r="E1424" s="301"/>
      <c r="F1424" s="301"/>
      <c r="G1424" s="301"/>
    </row>
    <row r="1425" spans="1:7" hidden="1">
      <c r="A1425" s="27" t="s">
        <v>55</v>
      </c>
      <c r="B1425" s="30" t="s">
        <v>68</v>
      </c>
      <c r="C1425" s="30" t="s">
        <v>64</v>
      </c>
      <c r="D1425" s="301" t="s">
        <v>391</v>
      </c>
      <c r="E1425" s="301"/>
      <c r="F1425" s="301"/>
      <c r="G1425" s="301"/>
    </row>
    <row r="1426" spans="1:7" hidden="1">
      <c r="A1426" s="27" t="s">
        <v>55</v>
      </c>
      <c r="B1426" s="30" t="s">
        <v>69</v>
      </c>
      <c r="C1426" s="30" t="s">
        <v>64</v>
      </c>
      <c r="D1426" s="301" t="s">
        <v>373</v>
      </c>
      <c r="E1426" s="301"/>
      <c r="F1426" s="301"/>
      <c r="G1426" s="301"/>
    </row>
    <row r="1427" spans="1:7" hidden="1">
      <c r="A1427" s="27" t="s">
        <v>55</v>
      </c>
      <c r="B1427" s="30" t="s">
        <v>70</v>
      </c>
      <c r="C1427" s="30" t="s">
        <v>64</v>
      </c>
      <c r="D1427" s="301" t="s">
        <v>374</v>
      </c>
      <c r="E1427" s="301"/>
      <c r="F1427" s="301"/>
      <c r="G1427" s="301"/>
    </row>
    <row r="1428" spans="1:7" hidden="1">
      <c r="A1428" s="27" t="s">
        <v>55</v>
      </c>
      <c r="B1428" s="30" t="s">
        <v>71</v>
      </c>
      <c r="C1428" s="30" t="s">
        <v>64</v>
      </c>
      <c r="D1428" s="301" t="s">
        <v>375</v>
      </c>
      <c r="E1428" s="301"/>
      <c r="F1428" s="301"/>
      <c r="G1428" s="301"/>
    </row>
    <row r="1429" spans="1:7" hidden="1">
      <c r="A1429" s="27" t="s">
        <v>55</v>
      </c>
      <c r="B1429" s="30" t="s">
        <v>72</v>
      </c>
      <c r="C1429" s="30" t="s">
        <v>64</v>
      </c>
      <c r="D1429" s="301" t="s">
        <v>376</v>
      </c>
      <c r="E1429" s="301"/>
      <c r="F1429" s="301"/>
      <c r="G1429" s="301"/>
    </row>
    <row r="1430" spans="1:7" hidden="1">
      <c r="A1430" s="27" t="s">
        <v>55</v>
      </c>
      <c r="B1430" s="30" t="s">
        <v>73</v>
      </c>
      <c r="C1430" s="30" t="s">
        <v>64</v>
      </c>
      <c r="D1430" s="301" t="s">
        <v>392</v>
      </c>
      <c r="E1430" s="301"/>
      <c r="F1430" s="301"/>
      <c r="G1430" s="301"/>
    </row>
    <row r="1431" spans="1:7" hidden="1">
      <c r="A1431" s="27" t="s">
        <v>55</v>
      </c>
      <c r="B1431" s="30" t="s">
        <v>75</v>
      </c>
      <c r="C1431" s="30" t="s">
        <v>64</v>
      </c>
      <c r="D1431" s="301" t="s">
        <v>393</v>
      </c>
      <c r="E1431" s="301"/>
      <c r="F1431" s="301"/>
      <c r="G1431" s="301"/>
    </row>
    <row r="1432" spans="1:7" hidden="1">
      <c r="A1432" s="27" t="s">
        <v>55</v>
      </c>
      <c r="B1432" s="30" t="s">
        <v>78</v>
      </c>
      <c r="C1432" s="30" t="s">
        <v>64</v>
      </c>
      <c r="D1432" s="301" t="s">
        <v>320</v>
      </c>
      <c r="E1432" s="301"/>
      <c r="F1432" s="301"/>
      <c r="G1432" s="301"/>
    </row>
    <row r="1433" spans="1:7" hidden="1">
      <c r="A1433" s="27" t="s">
        <v>55</v>
      </c>
      <c r="B1433" s="30" t="s">
        <v>79</v>
      </c>
      <c r="C1433" s="30" t="s">
        <v>64</v>
      </c>
      <c r="D1433" s="301" t="s">
        <v>379</v>
      </c>
      <c r="E1433" s="301"/>
      <c r="F1433" s="301"/>
      <c r="G1433" s="301"/>
    </row>
    <row r="1434" spans="1:7" hidden="1">
      <c r="A1434" s="27" t="s">
        <v>55</v>
      </c>
      <c r="B1434" s="30" t="s">
        <v>80</v>
      </c>
      <c r="C1434" s="30" t="s">
        <v>64</v>
      </c>
      <c r="D1434" s="301" t="s">
        <v>395</v>
      </c>
      <c r="E1434" s="301"/>
      <c r="F1434" s="301"/>
      <c r="G1434" s="301"/>
    </row>
    <row r="1435" spans="1:7" ht="36" hidden="1" customHeight="1">
      <c r="A1435" s="27" t="s">
        <v>81</v>
      </c>
      <c r="B1435" s="28" t="s">
        <v>82</v>
      </c>
      <c r="C1435" s="30" t="s">
        <v>64</v>
      </c>
      <c r="D1435" s="348" t="s">
        <v>302</v>
      </c>
      <c r="E1435" s="348"/>
      <c r="F1435" s="348"/>
      <c r="G1435" s="348"/>
    </row>
    <row r="1436" spans="1:7" ht="21.75" hidden="1" customHeight="1">
      <c r="A1436" s="27" t="s">
        <v>55</v>
      </c>
      <c r="B1436" s="28" t="s">
        <v>83</v>
      </c>
      <c r="C1436" s="30" t="s">
        <v>64</v>
      </c>
      <c r="D1436" s="31" t="s">
        <v>84</v>
      </c>
      <c r="E1436" s="32" t="s">
        <v>85</v>
      </c>
      <c r="F1436" s="29" t="s">
        <v>86</v>
      </c>
      <c r="G1436" s="28" t="s">
        <v>87</v>
      </c>
    </row>
    <row r="1437" spans="1:7" ht="21.75" hidden="1" customHeight="1">
      <c r="A1437" s="27" t="s">
        <v>55</v>
      </c>
      <c r="B1437" s="5" t="s">
        <v>88</v>
      </c>
      <c r="C1437" s="30" t="s">
        <v>64</v>
      </c>
      <c r="D1437" s="31" t="s">
        <v>89</v>
      </c>
      <c r="E1437" s="32" t="s">
        <v>90</v>
      </c>
      <c r="F1437" s="29" t="s">
        <v>91</v>
      </c>
      <c r="G1437" s="28" t="s">
        <v>92</v>
      </c>
    </row>
    <row r="1438" spans="1:7" ht="21.75" hidden="1" customHeight="1">
      <c r="A1438" s="27" t="s">
        <v>55</v>
      </c>
      <c r="B1438" s="5" t="s">
        <v>93</v>
      </c>
      <c r="C1438" s="30" t="s">
        <v>64</v>
      </c>
      <c r="D1438" s="31" t="s">
        <v>94</v>
      </c>
      <c r="E1438" s="32" t="s">
        <v>90</v>
      </c>
      <c r="F1438" s="29" t="s">
        <v>95</v>
      </c>
      <c r="G1438" s="28" t="s">
        <v>92</v>
      </c>
    </row>
    <row r="1439" spans="1:7" ht="21.75" hidden="1" customHeight="1">
      <c r="A1439" s="27" t="s">
        <v>55</v>
      </c>
      <c r="B1439" s="5" t="s">
        <v>96</v>
      </c>
      <c r="C1439" s="30" t="s">
        <v>64</v>
      </c>
      <c r="D1439" s="31" t="s">
        <v>89</v>
      </c>
      <c r="E1439" s="32" t="s">
        <v>90</v>
      </c>
      <c r="F1439" s="29" t="s">
        <v>97</v>
      </c>
      <c r="G1439" s="28" t="s">
        <v>92</v>
      </c>
    </row>
    <row r="1440" spans="1:7" ht="21.75" hidden="1" customHeight="1">
      <c r="A1440" s="27" t="s">
        <v>55</v>
      </c>
      <c r="B1440" s="5" t="s">
        <v>98</v>
      </c>
      <c r="C1440" s="30" t="s">
        <v>64</v>
      </c>
      <c r="D1440" s="31" t="s">
        <v>99</v>
      </c>
      <c r="E1440" s="32" t="s">
        <v>90</v>
      </c>
      <c r="F1440" s="29" t="s">
        <v>100</v>
      </c>
      <c r="G1440" s="28" t="s">
        <v>92</v>
      </c>
    </row>
    <row r="1441" spans="1:7" ht="21.75" hidden="1" customHeight="1">
      <c r="A1441" s="27" t="s">
        <v>55</v>
      </c>
      <c r="B1441" s="5" t="s">
        <v>101</v>
      </c>
      <c r="C1441" s="30" t="s">
        <v>64</v>
      </c>
      <c r="D1441" s="31" t="s">
        <v>99</v>
      </c>
      <c r="E1441" s="32" t="s">
        <v>90</v>
      </c>
      <c r="F1441" s="29" t="s">
        <v>102</v>
      </c>
      <c r="G1441" s="28" t="s">
        <v>103</v>
      </c>
    </row>
    <row r="1442" spans="1:7" ht="21.75" hidden="1" customHeight="1">
      <c r="A1442" s="27" t="s">
        <v>55</v>
      </c>
      <c r="B1442" s="5" t="s">
        <v>104</v>
      </c>
      <c r="C1442" s="30" t="s">
        <v>64</v>
      </c>
      <c r="D1442" s="31" t="s">
        <v>94</v>
      </c>
      <c r="E1442" s="32" t="s">
        <v>90</v>
      </c>
      <c r="F1442" s="29" t="s">
        <v>105</v>
      </c>
      <c r="G1442" s="28" t="s">
        <v>106</v>
      </c>
    </row>
    <row r="1443" spans="1:7" ht="21.75" hidden="1" customHeight="1">
      <c r="A1443" s="27" t="s">
        <v>55</v>
      </c>
      <c r="B1443" s="5" t="s">
        <v>107</v>
      </c>
      <c r="C1443" s="30" t="s">
        <v>64</v>
      </c>
      <c r="D1443" s="31" t="s">
        <v>108</v>
      </c>
      <c r="E1443" s="32" t="s">
        <v>90</v>
      </c>
      <c r="F1443" s="29" t="s">
        <v>109</v>
      </c>
      <c r="G1443" s="28" t="s">
        <v>110</v>
      </c>
    </row>
    <row r="1444" spans="1:7" ht="21.75" hidden="1" customHeight="1">
      <c r="A1444" s="27" t="s">
        <v>55</v>
      </c>
      <c r="B1444" s="28" t="s">
        <v>111</v>
      </c>
      <c r="C1444" s="30" t="s">
        <v>64</v>
      </c>
      <c r="D1444" s="5" t="s">
        <v>112</v>
      </c>
      <c r="E1444" s="32" t="s">
        <v>90</v>
      </c>
      <c r="F1444" s="29" t="s">
        <v>113</v>
      </c>
      <c r="G1444" s="28" t="s">
        <v>110</v>
      </c>
    </row>
    <row r="1445" spans="1:7" ht="21.75" hidden="1" customHeight="1">
      <c r="A1445" s="27" t="s">
        <v>55</v>
      </c>
      <c r="B1445" s="28" t="s">
        <v>114</v>
      </c>
      <c r="C1445" s="30" t="s">
        <v>64</v>
      </c>
      <c r="D1445" s="31" t="s">
        <v>115</v>
      </c>
      <c r="E1445" s="32" t="s">
        <v>90</v>
      </c>
      <c r="F1445" s="29" t="s">
        <v>116</v>
      </c>
      <c r="G1445" s="28" t="s">
        <v>110</v>
      </c>
    </row>
    <row r="1446" spans="1:7" ht="21.75" hidden="1" customHeight="1">
      <c r="A1446" s="27" t="s">
        <v>55</v>
      </c>
      <c r="B1446" s="28" t="s">
        <v>117</v>
      </c>
      <c r="C1446" s="30" t="s">
        <v>64</v>
      </c>
      <c r="D1446" s="31" t="s">
        <v>94</v>
      </c>
      <c r="E1446" s="32" t="s">
        <v>90</v>
      </c>
      <c r="F1446" s="29" t="s">
        <v>118</v>
      </c>
      <c r="G1446" s="28" t="s">
        <v>110</v>
      </c>
    </row>
    <row r="1447" spans="1:7" ht="21.75" hidden="1" customHeight="1">
      <c r="A1447" s="27" t="s">
        <v>55</v>
      </c>
      <c r="B1447" s="28" t="s">
        <v>119</v>
      </c>
      <c r="C1447" s="30" t="s">
        <v>64</v>
      </c>
      <c r="D1447" s="31" t="s">
        <v>120</v>
      </c>
      <c r="E1447" s="32" t="s">
        <v>90</v>
      </c>
      <c r="F1447" s="29" t="s">
        <v>121</v>
      </c>
      <c r="G1447" s="28" t="s">
        <v>110</v>
      </c>
    </row>
    <row r="1448" spans="1:7" ht="21.75" hidden="1" customHeight="1">
      <c r="A1448" s="27" t="s">
        <v>55</v>
      </c>
      <c r="B1448" s="28" t="s">
        <v>122</v>
      </c>
      <c r="C1448" s="30" t="s">
        <v>64</v>
      </c>
      <c r="D1448" s="31" t="s">
        <v>108</v>
      </c>
      <c r="E1448" s="32" t="s">
        <v>90</v>
      </c>
      <c r="F1448" s="29" t="s">
        <v>123</v>
      </c>
      <c r="G1448" s="28" t="s">
        <v>110</v>
      </c>
    </row>
    <row r="1449" spans="1:7" ht="21.75" hidden="1" customHeight="1">
      <c r="A1449" s="27" t="s">
        <v>55</v>
      </c>
      <c r="B1449" s="28" t="s">
        <v>124</v>
      </c>
      <c r="C1449" s="30" t="s">
        <v>64</v>
      </c>
      <c r="D1449" s="31" t="s">
        <v>108</v>
      </c>
      <c r="E1449" s="32" t="s">
        <v>90</v>
      </c>
      <c r="F1449" s="29" t="s">
        <v>125</v>
      </c>
      <c r="G1449" s="28" t="s">
        <v>126</v>
      </c>
    </row>
    <row r="1450" spans="1:7" ht="21.75" hidden="1" customHeight="1">
      <c r="A1450" s="27" t="s">
        <v>55</v>
      </c>
      <c r="B1450" s="28" t="s">
        <v>127</v>
      </c>
      <c r="C1450" s="30" t="s">
        <v>64</v>
      </c>
      <c r="D1450" s="31" t="s">
        <v>108</v>
      </c>
      <c r="E1450" s="32" t="s">
        <v>90</v>
      </c>
      <c r="F1450" s="29" t="s">
        <v>128</v>
      </c>
      <c r="G1450" s="28" t="s">
        <v>129</v>
      </c>
    </row>
    <row r="1451" spans="1:7" ht="21.75" hidden="1" customHeight="1">
      <c r="A1451" s="27" t="s">
        <v>55</v>
      </c>
      <c r="B1451" s="28" t="s">
        <v>130</v>
      </c>
      <c r="C1451" s="30" t="s">
        <v>64</v>
      </c>
      <c r="D1451" s="31" t="s">
        <v>131</v>
      </c>
      <c r="E1451" s="32" t="s">
        <v>90</v>
      </c>
      <c r="F1451" s="29" t="s">
        <v>132</v>
      </c>
      <c r="G1451" s="28" t="s">
        <v>129</v>
      </c>
    </row>
    <row r="1452" spans="1:7" ht="21.75" hidden="1" customHeight="1">
      <c r="A1452" s="27" t="s">
        <v>55</v>
      </c>
      <c r="B1452" s="5" t="s">
        <v>133</v>
      </c>
      <c r="C1452" s="30" t="s">
        <v>64</v>
      </c>
      <c r="D1452" s="31" t="s">
        <v>134</v>
      </c>
      <c r="E1452" s="32" t="s">
        <v>90</v>
      </c>
      <c r="F1452" s="29" t="s">
        <v>135</v>
      </c>
      <c r="G1452" s="28" t="s">
        <v>129</v>
      </c>
    </row>
    <row r="1453" spans="1:7" ht="21.75" hidden="1" customHeight="1">
      <c r="A1453" s="27" t="s">
        <v>55</v>
      </c>
      <c r="B1453" s="28" t="s">
        <v>136</v>
      </c>
      <c r="C1453" s="30" t="s">
        <v>64</v>
      </c>
      <c r="D1453" s="31" t="s">
        <v>131</v>
      </c>
      <c r="E1453" s="32" t="s">
        <v>90</v>
      </c>
      <c r="F1453" s="29" t="s">
        <v>137</v>
      </c>
      <c r="G1453" s="28" t="s">
        <v>129</v>
      </c>
    </row>
    <row r="1454" spans="1:7" ht="21.75" hidden="1" customHeight="1">
      <c r="A1454" s="27" t="s">
        <v>55</v>
      </c>
      <c r="B1454" s="28" t="s">
        <v>138</v>
      </c>
      <c r="C1454" s="30" t="s">
        <v>64</v>
      </c>
      <c r="D1454" s="31" t="s">
        <v>131</v>
      </c>
      <c r="E1454" s="32" t="s">
        <v>90</v>
      </c>
      <c r="F1454" s="29" t="s">
        <v>139</v>
      </c>
      <c r="G1454" s="28" t="s">
        <v>87</v>
      </c>
    </row>
    <row r="1455" spans="1:7" ht="21.75" hidden="1" customHeight="1">
      <c r="A1455" s="27" t="s">
        <v>55</v>
      </c>
      <c r="B1455" s="28" t="s">
        <v>140</v>
      </c>
      <c r="C1455" s="30" t="s">
        <v>64</v>
      </c>
      <c r="D1455" s="31" t="s">
        <v>94</v>
      </c>
      <c r="E1455" s="32" t="s">
        <v>90</v>
      </c>
      <c r="F1455" s="29" t="s">
        <v>141</v>
      </c>
      <c r="G1455" s="28" t="s">
        <v>87</v>
      </c>
    </row>
    <row r="1456" spans="1:7" ht="21.75" hidden="1" customHeight="1">
      <c r="A1456" s="27" t="s">
        <v>55</v>
      </c>
      <c r="B1456" s="28" t="s">
        <v>142</v>
      </c>
      <c r="C1456" s="30" t="s">
        <v>64</v>
      </c>
      <c r="D1456" s="31" t="s">
        <v>94</v>
      </c>
      <c r="E1456" s="32" t="s">
        <v>90</v>
      </c>
      <c r="F1456" s="29" t="s">
        <v>143</v>
      </c>
      <c r="G1456" s="28" t="s">
        <v>144</v>
      </c>
    </row>
    <row r="1457" spans="1:7" ht="21.75" hidden="1" customHeight="1">
      <c r="A1457" s="27" t="s">
        <v>55</v>
      </c>
      <c r="B1457" s="28" t="s">
        <v>145</v>
      </c>
      <c r="C1457" s="30" t="s">
        <v>64</v>
      </c>
      <c r="D1457" s="31" t="s">
        <v>99</v>
      </c>
      <c r="E1457" s="32" t="s">
        <v>90</v>
      </c>
      <c r="F1457" s="29" t="s">
        <v>146</v>
      </c>
      <c r="G1457" s="28" t="s">
        <v>147</v>
      </c>
    </row>
    <row r="1458" spans="1:7" ht="21.75" hidden="1" customHeight="1">
      <c r="A1458" s="27" t="s">
        <v>55</v>
      </c>
      <c r="B1458" s="28" t="s">
        <v>148</v>
      </c>
      <c r="C1458" s="30" t="s">
        <v>64</v>
      </c>
      <c r="D1458" s="31" t="s">
        <v>99</v>
      </c>
      <c r="E1458" s="32" t="s">
        <v>90</v>
      </c>
      <c r="F1458" s="29" t="s">
        <v>149</v>
      </c>
      <c r="G1458" s="28" t="s">
        <v>150</v>
      </c>
    </row>
    <row r="1459" spans="1:7" ht="21.75" hidden="1" customHeight="1">
      <c r="A1459" s="27" t="s">
        <v>55</v>
      </c>
      <c r="B1459" s="5" t="s">
        <v>151</v>
      </c>
      <c r="C1459" s="30" t="s">
        <v>64</v>
      </c>
      <c r="D1459" s="31" t="s">
        <v>99</v>
      </c>
      <c r="E1459" s="32" t="s">
        <v>90</v>
      </c>
      <c r="F1459" s="5" t="s">
        <v>152</v>
      </c>
      <c r="G1459" s="33" t="s">
        <v>147</v>
      </c>
    </row>
    <row r="1460" spans="1:7" ht="21.75" hidden="1" customHeight="1">
      <c r="A1460" s="27" t="s">
        <v>55</v>
      </c>
      <c r="B1460" s="5" t="s">
        <v>153</v>
      </c>
      <c r="C1460" s="30" t="s">
        <v>64</v>
      </c>
      <c r="D1460" s="33" t="s">
        <v>94</v>
      </c>
      <c r="E1460" s="32" t="s">
        <v>90</v>
      </c>
      <c r="F1460" s="5" t="s">
        <v>154</v>
      </c>
      <c r="G1460" s="33" t="s">
        <v>155</v>
      </c>
    </row>
    <row r="1461" spans="1:7" ht="21.75" hidden="1" customHeight="1">
      <c r="A1461" s="27" t="s">
        <v>55</v>
      </c>
      <c r="B1461" s="5" t="s">
        <v>156</v>
      </c>
      <c r="C1461" s="30" t="s">
        <v>64</v>
      </c>
      <c r="D1461" s="33" t="s">
        <v>115</v>
      </c>
      <c r="E1461" s="32" t="s">
        <v>90</v>
      </c>
      <c r="F1461" s="5" t="s">
        <v>157</v>
      </c>
      <c r="G1461" s="33" t="s">
        <v>155</v>
      </c>
    </row>
    <row r="1462" spans="1:7" ht="21.75" hidden="1" customHeight="1">
      <c r="A1462" s="27" t="s">
        <v>55</v>
      </c>
      <c r="B1462" s="5" t="s">
        <v>158</v>
      </c>
      <c r="C1462" s="30" t="s">
        <v>64</v>
      </c>
      <c r="D1462" s="33" t="s">
        <v>99</v>
      </c>
      <c r="E1462" s="32" t="s">
        <v>90</v>
      </c>
      <c r="F1462" s="5" t="s">
        <v>159</v>
      </c>
      <c r="G1462" s="33" t="s">
        <v>155</v>
      </c>
    </row>
    <row r="1463" spans="1:7" ht="21.75" hidden="1" customHeight="1">
      <c r="A1463" s="27" t="s">
        <v>55</v>
      </c>
      <c r="B1463" s="5" t="s">
        <v>160</v>
      </c>
      <c r="C1463" s="30" t="s">
        <v>64</v>
      </c>
      <c r="D1463" s="33" t="s">
        <v>161</v>
      </c>
      <c r="E1463" s="32"/>
      <c r="F1463" s="29"/>
      <c r="G1463" s="28"/>
    </row>
    <row r="1464" spans="1:7" ht="21.75" hidden="1" customHeight="1">
      <c r="A1464" s="27" t="s">
        <v>55</v>
      </c>
      <c r="C1464" s="30" t="s">
        <v>64</v>
      </c>
      <c r="E1464" s="32"/>
      <c r="F1464" s="29"/>
      <c r="G1464" s="28"/>
    </row>
    <row r="1465" spans="1:7" ht="21.75" hidden="1" customHeight="1">
      <c r="A1465" s="27" t="s">
        <v>55</v>
      </c>
      <c r="C1465" s="30" t="s">
        <v>64</v>
      </c>
      <c r="E1465" s="32"/>
      <c r="F1465" s="29"/>
      <c r="G1465" s="28"/>
    </row>
    <row r="1466" spans="1:7" ht="21.75" hidden="1" customHeight="1">
      <c r="A1466" s="27" t="s">
        <v>55</v>
      </c>
      <c r="C1466" s="30" t="s">
        <v>64</v>
      </c>
      <c r="E1466" s="32"/>
      <c r="F1466" s="29"/>
      <c r="G1466" s="28"/>
    </row>
    <row r="1467" spans="1:7" ht="21.75" hidden="1" customHeight="1">
      <c r="A1467" s="27" t="s">
        <v>55</v>
      </c>
      <c r="C1467" s="30" t="s">
        <v>64</v>
      </c>
      <c r="E1467" s="32"/>
      <c r="F1467" s="29"/>
      <c r="G1467" s="28"/>
    </row>
    <row r="1468" spans="1:7" ht="21.75" hidden="1" customHeight="1">
      <c r="A1468" s="27" t="s">
        <v>55</v>
      </c>
      <c r="B1468" s="5" t="s">
        <v>116</v>
      </c>
      <c r="C1468" s="30" t="s">
        <v>64</v>
      </c>
      <c r="D1468" s="33" t="s">
        <v>161</v>
      </c>
      <c r="E1468" s="34"/>
      <c r="F1468" s="29" t="s">
        <v>162</v>
      </c>
      <c r="G1468" s="28" t="s">
        <v>147</v>
      </c>
    </row>
    <row r="1469" spans="1:7" ht="21.75" hidden="1" customHeight="1">
      <c r="A1469" s="27" t="s">
        <v>55</v>
      </c>
      <c r="B1469" s="28" t="s">
        <v>138</v>
      </c>
      <c r="C1469" s="30" t="s">
        <v>64</v>
      </c>
      <c r="D1469" s="31" t="s">
        <v>131</v>
      </c>
      <c r="E1469" s="32"/>
      <c r="F1469" s="29"/>
      <c r="G1469" s="28"/>
    </row>
    <row r="1470" spans="1:7" ht="8.25" hidden="1" customHeight="1">
      <c r="A1470" s="19"/>
      <c r="B1470" s="314"/>
      <c r="C1470" s="314"/>
      <c r="D1470" s="314"/>
      <c r="E1470" s="314"/>
      <c r="F1470" s="314"/>
      <c r="G1470" s="314"/>
    </row>
    <row r="1471" spans="1:7" ht="21" hidden="1" customHeight="1">
      <c r="A1471" s="303" t="s">
        <v>273</v>
      </c>
      <c r="B1471" s="303"/>
      <c r="C1471" s="303"/>
      <c r="D1471" s="303"/>
      <c r="E1471" s="303"/>
      <c r="F1471" s="303"/>
      <c r="G1471" s="303"/>
    </row>
    <row r="1472" spans="1:7" ht="21.75" hidden="1" customHeight="1">
      <c r="A1472" s="303" t="s">
        <v>163</v>
      </c>
      <c r="B1472" s="303"/>
      <c r="C1472" s="303"/>
      <c r="D1472" s="303"/>
      <c r="E1472" s="303"/>
      <c r="F1472" s="303"/>
      <c r="G1472" s="303"/>
    </row>
    <row r="1473" spans="1:9" ht="36" hidden="1" customHeight="1">
      <c r="A1473" s="315" t="s">
        <v>164</v>
      </c>
      <c r="B1473" s="315"/>
      <c r="C1473" s="315"/>
      <c r="D1473" s="315"/>
      <c r="E1473" s="315"/>
      <c r="F1473" s="315"/>
      <c r="G1473" s="315"/>
      <c r="H1473" s="36"/>
      <c r="I1473" s="37"/>
    </row>
    <row r="1474" spans="1:9" s="40" customFormat="1" ht="3" hidden="1" customHeight="1">
      <c r="A1474" s="359"/>
      <c r="B1474" s="359"/>
      <c r="C1474" s="359"/>
      <c r="D1474" s="359"/>
      <c r="E1474" s="359"/>
      <c r="F1474" s="359"/>
      <c r="G1474" s="359"/>
      <c r="H1474" s="38"/>
      <c r="I1474" s="39"/>
    </row>
    <row r="1475" spans="1:9" s="40" customFormat="1" ht="32.25" hidden="1" customHeight="1">
      <c r="A1475" s="41" t="s">
        <v>55</v>
      </c>
      <c r="B1475" s="360" t="s">
        <v>165</v>
      </c>
      <c r="C1475" s="360"/>
      <c r="D1475" s="360"/>
      <c r="E1475" s="360"/>
      <c r="F1475" s="360"/>
      <c r="G1475" s="360"/>
      <c r="H1475" s="42" t="s">
        <v>166</v>
      </c>
      <c r="I1475" s="43"/>
    </row>
    <row r="1476" spans="1:9" s="40" customFormat="1" ht="32.25" hidden="1" customHeight="1">
      <c r="A1476" s="41" t="s">
        <v>55</v>
      </c>
      <c r="B1476" s="360" t="s">
        <v>167</v>
      </c>
      <c r="C1476" s="360"/>
      <c r="D1476" s="360"/>
      <c r="E1476" s="360"/>
      <c r="F1476" s="360"/>
      <c r="G1476" s="360"/>
      <c r="H1476" s="42" t="s">
        <v>168</v>
      </c>
      <c r="I1476" s="44"/>
    </row>
    <row r="1477" spans="1:9" s="40" customFormat="1" ht="32.25" hidden="1" customHeight="1">
      <c r="A1477" s="41" t="s">
        <v>55</v>
      </c>
      <c r="B1477" s="360" t="s">
        <v>169</v>
      </c>
      <c r="C1477" s="360"/>
      <c r="D1477" s="360"/>
      <c r="E1477" s="360"/>
      <c r="F1477" s="360"/>
      <c r="G1477" s="360"/>
      <c r="H1477" s="361" t="s">
        <v>170</v>
      </c>
      <c r="I1477" s="362"/>
    </row>
    <row r="1478" spans="1:9" s="48" customFormat="1" hidden="1">
      <c r="A1478" s="45" t="s">
        <v>81</v>
      </c>
      <c r="B1478" s="350" t="s">
        <v>171</v>
      </c>
      <c r="C1478" s="350"/>
      <c r="D1478" s="350"/>
      <c r="E1478" s="350"/>
      <c r="F1478" s="350"/>
      <c r="G1478" s="350"/>
      <c r="H1478" s="46"/>
      <c r="I1478" s="47"/>
    </row>
    <row r="1479" spans="1:9" s="49" customFormat="1" ht="10.5" hidden="1" customHeight="1">
      <c r="B1479" s="18"/>
      <c r="C1479" s="18"/>
      <c r="D1479" s="18"/>
      <c r="E1479" s="18"/>
      <c r="F1479" s="18"/>
      <c r="G1479" s="50"/>
    </row>
    <row r="1480" spans="1:9" s="52" customFormat="1" ht="24.75" hidden="1" customHeight="1">
      <c r="A1480" s="51" t="s">
        <v>1</v>
      </c>
      <c r="B1480" s="51" t="s">
        <v>172</v>
      </c>
      <c r="C1480" s="65"/>
      <c r="D1480" s="51" t="s">
        <v>173</v>
      </c>
      <c r="E1480" s="51" t="s">
        <v>174</v>
      </c>
      <c r="F1480" s="51" t="s">
        <v>175</v>
      </c>
      <c r="G1480" s="51" t="s">
        <v>176</v>
      </c>
      <c r="I1480" s="53"/>
    </row>
    <row r="1481" spans="1:9" ht="16.350000000000001" hidden="1" customHeight="1">
      <c r="A1481" s="54">
        <v>1</v>
      </c>
      <c r="B1481" s="55" t="s">
        <v>177</v>
      </c>
      <c r="C1481" s="202" t="s">
        <v>64</v>
      </c>
      <c r="D1481" s="57" t="s">
        <v>278</v>
      </c>
      <c r="E1481" s="57" t="str">
        <f>D1481</f>
        <v>Chở người và hàng hóa</v>
      </c>
      <c r="F1481" s="57" t="str">
        <f>D1481</f>
        <v>Chở người và hàng hóa</v>
      </c>
      <c r="G1481" s="57" t="str">
        <f>D1481</f>
        <v>Chở người và hàng hóa</v>
      </c>
    </row>
    <row r="1482" spans="1:9" ht="34.700000000000003" hidden="1" customHeight="1">
      <c r="A1482" s="54">
        <v>2</v>
      </c>
      <c r="B1482" s="55" t="s">
        <v>178</v>
      </c>
      <c r="C1482" s="202" t="s">
        <v>64</v>
      </c>
      <c r="D1482" s="58" t="s">
        <v>380</v>
      </c>
      <c r="E1482" s="58" t="str">
        <f>D1482</f>
        <v>Ô tô tải (PICUP ca bin kép)</v>
      </c>
      <c r="F1482" s="58" t="str">
        <f>D1482</f>
        <v>Ô tô tải (PICUP ca bin kép)</v>
      </c>
      <c r="G1482" s="58" t="str">
        <f>D1482</f>
        <v>Ô tô tải (PICUP ca bin kép)</v>
      </c>
    </row>
    <row r="1483" spans="1:9" hidden="1">
      <c r="A1483" s="59" t="s">
        <v>55</v>
      </c>
      <c r="B1483" s="55" t="s">
        <v>179</v>
      </c>
      <c r="C1483" s="202"/>
      <c r="D1483" s="58" t="str">
        <f>D1420</f>
        <v>MITSHUBISHI</v>
      </c>
      <c r="E1483" s="58" t="str">
        <f>D1483</f>
        <v>MITSHUBISHI</v>
      </c>
      <c r="F1483" s="58" t="str">
        <f>E1483</f>
        <v>MITSHUBISHI</v>
      </c>
      <c r="G1483" s="58" t="str">
        <f>F1483</f>
        <v>MITSHUBISHI</v>
      </c>
    </row>
    <row r="1484" spans="1:9" hidden="1">
      <c r="A1484" s="59" t="s">
        <v>55</v>
      </c>
      <c r="B1484" s="55" t="s">
        <v>3</v>
      </c>
      <c r="C1484" s="202"/>
      <c r="D1484" s="60">
        <f>D1422</f>
        <v>2020</v>
      </c>
      <c r="E1484" s="60">
        <f>D1484</f>
        <v>2020</v>
      </c>
      <c r="F1484" s="60">
        <f>D1484</f>
        <v>2020</v>
      </c>
      <c r="G1484" s="60">
        <f>D1484</f>
        <v>2020</v>
      </c>
    </row>
    <row r="1485" spans="1:9" hidden="1">
      <c r="A1485" s="59" t="s">
        <v>55</v>
      </c>
      <c r="B1485" s="55" t="s">
        <v>4</v>
      </c>
      <c r="C1485" s="202"/>
      <c r="D1485" s="58" t="str">
        <f>D1421</f>
        <v>Thái Lan</v>
      </c>
      <c r="E1485" s="58" t="str">
        <f>D1485</f>
        <v>Thái Lan</v>
      </c>
      <c r="F1485" s="58" t="str">
        <f>D1485</f>
        <v>Thái Lan</v>
      </c>
      <c r="G1485" s="58" t="str">
        <f>D1485</f>
        <v>Thái Lan</v>
      </c>
    </row>
    <row r="1486" spans="1:9" ht="65.45" hidden="1" customHeight="1">
      <c r="A1486" s="54">
        <v>3</v>
      </c>
      <c r="B1486" s="55" t="s">
        <v>180</v>
      </c>
      <c r="C1486" s="203" t="s">
        <v>64</v>
      </c>
      <c r="D1486" s="152"/>
      <c r="E1486" s="153" t="s">
        <v>396</v>
      </c>
      <c r="F1486" s="153" t="s">
        <v>398</v>
      </c>
      <c r="G1486" s="153" t="s">
        <v>401</v>
      </c>
    </row>
    <row r="1487" spans="1:9" s="63" customFormat="1" ht="21" hidden="1" customHeight="1">
      <c r="A1487" s="54">
        <v>4</v>
      </c>
      <c r="B1487" s="61" t="s">
        <v>181</v>
      </c>
      <c r="C1487" s="204" t="s">
        <v>64</v>
      </c>
      <c r="D1487" s="62" t="s">
        <v>279</v>
      </c>
      <c r="E1487" s="62" t="s">
        <v>279</v>
      </c>
      <c r="F1487" s="62" t="s">
        <v>279</v>
      </c>
      <c r="G1487" s="62" t="s">
        <v>279</v>
      </c>
      <c r="I1487" s="19"/>
    </row>
    <row r="1488" spans="1:9" s="67" customFormat="1" ht="30.6" hidden="1" customHeight="1">
      <c r="A1488" s="64">
        <v>5</v>
      </c>
      <c r="B1488" s="65" t="s">
        <v>182</v>
      </c>
      <c r="C1488" s="205" t="s">
        <v>64</v>
      </c>
      <c r="D1488" s="66" t="s">
        <v>183</v>
      </c>
      <c r="E1488" s="66" t="s">
        <v>183</v>
      </c>
      <c r="F1488" s="66" t="s">
        <v>183</v>
      </c>
      <c r="G1488" s="66" t="s">
        <v>183</v>
      </c>
      <c r="I1488" s="68"/>
    </row>
    <row r="1489" spans="1:9" ht="16.7" hidden="1" customHeight="1">
      <c r="A1489" s="69">
        <v>6</v>
      </c>
      <c r="B1489" s="70" t="s">
        <v>184</v>
      </c>
      <c r="C1489" s="205" t="s">
        <v>64</v>
      </c>
      <c r="D1489" s="71"/>
      <c r="E1489" s="72">
        <v>560000000</v>
      </c>
      <c r="F1489" s="72">
        <v>530000000</v>
      </c>
      <c r="G1489" s="72">
        <v>550000000</v>
      </c>
    </row>
    <row r="1490" spans="1:9" ht="21" hidden="1" customHeight="1">
      <c r="A1490" s="69">
        <v>7</v>
      </c>
      <c r="B1490" s="70" t="s">
        <v>185</v>
      </c>
      <c r="C1490" s="205" t="s">
        <v>64</v>
      </c>
      <c r="D1490" s="71"/>
      <c r="E1490" s="73">
        <v>0.95</v>
      </c>
      <c r="F1490" s="73">
        <v>0.95</v>
      </c>
      <c r="G1490" s="73">
        <v>0.95</v>
      </c>
      <c r="I1490" s="74" t="e">
        <f>E1604</f>
        <v>#REF!</v>
      </c>
    </row>
    <row r="1491" spans="1:9" ht="18" hidden="1" customHeight="1">
      <c r="A1491" s="69">
        <v>8</v>
      </c>
      <c r="B1491" s="70" t="s">
        <v>186</v>
      </c>
      <c r="C1491" s="205" t="s">
        <v>64</v>
      </c>
      <c r="D1491" s="71"/>
      <c r="E1491" s="75" t="s">
        <v>281</v>
      </c>
      <c r="F1491" s="75" t="s">
        <v>281</v>
      </c>
      <c r="G1491" s="75" t="s">
        <v>281</v>
      </c>
    </row>
    <row r="1492" spans="1:9" ht="20.45" hidden="1" customHeight="1">
      <c r="A1492" s="69">
        <v>9</v>
      </c>
      <c r="B1492" s="65" t="s">
        <v>187</v>
      </c>
      <c r="C1492" s="205" t="s">
        <v>64</v>
      </c>
      <c r="D1492" s="76" t="s">
        <v>188</v>
      </c>
      <c r="E1492" s="76" t="s">
        <v>188</v>
      </c>
      <c r="F1492" s="76" t="s">
        <v>188</v>
      </c>
      <c r="G1492" s="76" t="s">
        <v>188</v>
      </c>
    </row>
    <row r="1493" spans="1:9" ht="16.7" hidden="1" customHeight="1">
      <c r="A1493" s="77" t="s">
        <v>55</v>
      </c>
      <c r="B1493" s="65" t="s">
        <v>69</v>
      </c>
      <c r="C1493" s="205"/>
      <c r="D1493" s="76" t="str">
        <f>D1426</f>
        <v>Xám bạc</v>
      </c>
      <c r="E1493" s="76" t="s">
        <v>385</v>
      </c>
      <c r="F1493" s="76" t="s">
        <v>385</v>
      </c>
      <c r="G1493" s="76" t="s">
        <v>383</v>
      </c>
    </row>
    <row r="1494" spans="1:9" ht="16.7" hidden="1" customHeight="1">
      <c r="A1494" s="77" t="s">
        <v>55</v>
      </c>
      <c r="B1494" s="65" t="s">
        <v>189</v>
      </c>
      <c r="C1494" s="205"/>
      <c r="D1494" s="76" t="str">
        <f>D1434</f>
        <v>29H - 417.61</v>
      </c>
      <c r="E1494" s="76" t="s">
        <v>280</v>
      </c>
      <c r="F1494" s="76" t="s">
        <v>399</v>
      </c>
      <c r="G1494" s="76" t="s">
        <v>382</v>
      </c>
    </row>
    <row r="1495" spans="1:9" ht="16.7" hidden="1" customHeight="1">
      <c r="A1495" s="77" t="s">
        <v>55</v>
      </c>
      <c r="B1495" s="65" t="s">
        <v>190</v>
      </c>
      <c r="C1495" s="205"/>
      <c r="D1495" s="76">
        <v>100651</v>
      </c>
      <c r="E1495" s="76">
        <v>20801</v>
      </c>
      <c r="F1495" s="76">
        <v>83657</v>
      </c>
      <c r="G1495" s="76">
        <v>50049</v>
      </c>
    </row>
    <row r="1496" spans="1:9" ht="30.6" hidden="1" customHeight="1">
      <c r="A1496" s="64">
        <v>10</v>
      </c>
      <c r="B1496" s="65" t="s">
        <v>283</v>
      </c>
      <c r="C1496" s="205" t="s">
        <v>64</v>
      </c>
      <c r="D1496" s="71"/>
      <c r="E1496" s="79">
        <f>E1489*E1490</f>
        <v>532000000</v>
      </c>
      <c r="F1496" s="79">
        <f>F1489*F1490</f>
        <v>503500000</v>
      </c>
      <c r="G1496" s="79">
        <f>G1489*G1490</f>
        <v>522500000</v>
      </c>
    </row>
    <row r="1497" spans="1:9" ht="18.600000000000001" hidden="1" customHeight="1">
      <c r="A1497" s="69">
        <v>11</v>
      </c>
      <c r="B1497" s="70" t="s">
        <v>191</v>
      </c>
      <c r="C1497" s="205" t="s">
        <v>64</v>
      </c>
      <c r="D1497" s="80"/>
      <c r="E1497" s="16" t="s">
        <v>397</v>
      </c>
      <c r="F1497" s="81" t="s">
        <v>400</v>
      </c>
      <c r="G1497" s="81" t="s">
        <v>402</v>
      </c>
    </row>
    <row r="1498" spans="1:9" ht="21" hidden="1" customHeight="1">
      <c r="A1498" s="69">
        <v>12</v>
      </c>
      <c r="B1498" s="70" t="s">
        <v>192</v>
      </c>
      <c r="C1498" s="205" t="s">
        <v>64</v>
      </c>
      <c r="D1498" s="82"/>
      <c r="E1498" s="82" t="str">
        <f>D1487</f>
        <v>Tháng 10 năm 2023</v>
      </c>
      <c r="F1498" s="82" t="str">
        <f>E1498</f>
        <v>Tháng 10 năm 2023</v>
      </c>
      <c r="G1498" s="82" t="str">
        <f>E1498</f>
        <v>Tháng 10 năm 2023</v>
      </c>
    </row>
    <row r="1499" spans="1:9" hidden="1">
      <c r="G1499" s="83"/>
    </row>
    <row r="1500" spans="1:9" ht="22.5" hidden="1" customHeight="1">
      <c r="A1500" s="303" t="s">
        <v>193</v>
      </c>
      <c r="B1500" s="303"/>
      <c r="C1500" s="303"/>
      <c r="D1500" s="303"/>
      <c r="E1500" s="303"/>
      <c r="F1500" s="303"/>
      <c r="G1500" s="303"/>
    </row>
    <row r="1501" spans="1:9" s="40" customFormat="1" ht="54.75" hidden="1" customHeight="1">
      <c r="A1501" s="337" t="s">
        <v>194</v>
      </c>
      <c r="B1501" s="337"/>
      <c r="C1501" s="337"/>
      <c r="D1501" s="337"/>
      <c r="E1501" s="337"/>
      <c r="F1501" s="337"/>
      <c r="G1501" s="337"/>
      <c r="I1501" s="85"/>
    </row>
    <row r="1502" spans="1:9" s="40" customFormat="1" ht="72" hidden="1" customHeight="1">
      <c r="A1502" s="337" t="s">
        <v>195</v>
      </c>
      <c r="B1502" s="337"/>
      <c r="C1502" s="337"/>
      <c r="D1502" s="337"/>
      <c r="E1502" s="337"/>
      <c r="F1502" s="337"/>
      <c r="G1502" s="337"/>
      <c r="I1502" s="85"/>
    </row>
    <row r="1503" spans="1:9" s="40" customFormat="1" ht="21" hidden="1" customHeight="1">
      <c r="A1503" s="363" t="s">
        <v>196</v>
      </c>
      <c r="B1503" s="363"/>
      <c r="C1503" s="363"/>
      <c r="D1503" s="363"/>
      <c r="E1503" s="363"/>
      <c r="F1503" s="363"/>
      <c r="G1503" s="363"/>
      <c r="I1503" s="85"/>
    </row>
    <row r="1504" spans="1:9" s="40" customFormat="1" ht="21" hidden="1" customHeight="1">
      <c r="A1504" s="86" t="s">
        <v>55</v>
      </c>
      <c r="B1504" s="337" t="s">
        <v>197</v>
      </c>
      <c r="C1504" s="337"/>
      <c r="D1504" s="337"/>
      <c r="E1504" s="337"/>
      <c r="F1504" s="337"/>
      <c r="G1504" s="337"/>
      <c r="I1504" s="85"/>
    </row>
    <row r="1505" spans="1:9" s="40" customFormat="1" ht="21" hidden="1" customHeight="1">
      <c r="A1505" s="87"/>
      <c r="B1505" s="88" t="s">
        <v>198</v>
      </c>
      <c r="C1505" s="88"/>
      <c r="D1505" s="355" t="str">
        <f>D1568&amp;". Do lấy TSĐG làm chuẩn nên tổ thẩm định đánh giá TSĐG đạt tỷ lệ 100%"</f>
        <v>Giấy đăng ký xe, đăng kiểm xe. Do lấy TSĐG làm chuẩn nên tổ thẩm định đánh giá TSĐG đạt tỷ lệ 100%</v>
      </c>
      <c r="E1505" s="356"/>
      <c r="F1505" s="356"/>
      <c r="G1505" s="356"/>
      <c r="I1505" s="85"/>
    </row>
    <row r="1506" spans="1:9" s="40" customFormat="1" ht="21" hidden="1" customHeight="1">
      <c r="A1506" s="86" t="s">
        <v>199</v>
      </c>
      <c r="B1506" s="88" t="s">
        <v>200</v>
      </c>
      <c r="C1506" s="88" t="s">
        <v>64</v>
      </c>
      <c r="D1506" s="358" t="str">
        <f>E1568</f>
        <v>Giấy đăng ký xe, đăng kiểm xe</v>
      </c>
      <c r="E1506" s="358"/>
      <c r="F1506" s="332" t="str">
        <f>IF(D1507&gt;100%,"Lợi thế hơn tài sản thẩm định giá",IF(D1507=100%,"Tương đương tài sản thẩm định giá",IF(D1507&lt;100%,"Kém lợi thế hơn tài sản thẩm định giá")))</f>
        <v>Tương đương tài sản thẩm định giá</v>
      </c>
      <c r="G1506" s="332"/>
      <c r="I1506" s="85"/>
    </row>
    <row r="1507" spans="1:9" s="40" customFormat="1" ht="21" hidden="1" customHeight="1">
      <c r="A1507" s="86"/>
      <c r="B1507" s="84" t="s">
        <v>201</v>
      </c>
      <c r="C1507" s="88" t="s">
        <v>64</v>
      </c>
      <c r="D1507" s="90">
        <f>E1569</f>
        <v>1</v>
      </c>
      <c r="E1507" s="84"/>
      <c r="F1507" s="84"/>
      <c r="G1507" s="89"/>
      <c r="I1507" s="85"/>
    </row>
    <row r="1508" spans="1:9" s="40" customFormat="1" ht="21" hidden="1" customHeight="1">
      <c r="A1508" s="86" t="s">
        <v>199</v>
      </c>
      <c r="B1508" s="88" t="s">
        <v>202</v>
      </c>
      <c r="C1508" s="88" t="s">
        <v>64</v>
      </c>
      <c r="D1508" s="91" t="str">
        <f>F1568</f>
        <v>Giấy đăng ký xe, đăng kiểm xe</v>
      </c>
      <c r="E1508" s="92"/>
      <c r="F1508" s="332" t="str">
        <f>IF(D1509&gt;100%,"Lợi thế hơn tài sản thẩm định giá",IF(D1509=100%,"Tương đương tài sản thẩm định giá",IF(D1509&lt;100%,"Kém lợi thế hơn tài sản thẩm định giá")))</f>
        <v>Tương đương tài sản thẩm định giá</v>
      </c>
      <c r="G1508" s="332"/>
      <c r="I1508" s="85"/>
    </row>
    <row r="1509" spans="1:9" s="40" customFormat="1" ht="21" hidden="1" customHeight="1">
      <c r="A1509" s="86"/>
      <c r="B1509" s="84" t="s">
        <v>203</v>
      </c>
      <c r="C1509" s="88" t="s">
        <v>64</v>
      </c>
      <c r="D1509" s="90">
        <f>F1569</f>
        <v>1</v>
      </c>
      <c r="E1509" s="84"/>
      <c r="F1509" s="84"/>
      <c r="G1509" s="89"/>
      <c r="I1509" s="85"/>
    </row>
    <row r="1510" spans="1:9" s="40" customFormat="1" ht="21" hidden="1" customHeight="1">
      <c r="A1510" s="86" t="s">
        <v>199</v>
      </c>
      <c r="B1510" s="88" t="s">
        <v>204</v>
      </c>
      <c r="C1510" s="88" t="s">
        <v>64</v>
      </c>
      <c r="D1510" s="91" t="str">
        <f>G1568</f>
        <v>Giấy đăng ký xe, đăng kiểm xe</v>
      </c>
      <c r="E1510" s="92"/>
      <c r="F1510" s="332" t="str">
        <f>IF(D1511&gt;100%,"Lợi thế hơn tài sản thẩm định giá",IF(D1511=100%,"Tương đương tài sản thẩm định giá",IF(D1511&lt;100%,"Kém lợi thế hơn tài sản thẩm định giá")))</f>
        <v>Tương đương tài sản thẩm định giá</v>
      </c>
      <c r="G1510" s="332"/>
      <c r="I1510" s="85"/>
    </row>
    <row r="1511" spans="1:9" s="40" customFormat="1" ht="21" hidden="1" customHeight="1">
      <c r="A1511" s="86"/>
      <c r="B1511" s="84" t="s">
        <v>205</v>
      </c>
      <c r="C1511" s="88" t="s">
        <v>64</v>
      </c>
      <c r="D1511" s="90">
        <f>G1569</f>
        <v>1</v>
      </c>
      <c r="E1511" s="84"/>
      <c r="F1511" s="84"/>
      <c r="G1511" s="84"/>
      <c r="I1511" s="85"/>
    </row>
    <row r="1512" spans="1:9" s="40" customFormat="1" ht="21" hidden="1" customHeight="1">
      <c r="A1512" s="86" t="s">
        <v>55</v>
      </c>
      <c r="B1512" s="337" t="s">
        <v>206</v>
      </c>
      <c r="C1512" s="337"/>
      <c r="D1512" s="337"/>
      <c r="E1512" s="337"/>
      <c r="F1512" s="337"/>
      <c r="G1512" s="337"/>
      <c r="I1512" s="85"/>
    </row>
    <row r="1513" spans="1:9" s="40" customFormat="1" ht="21" hidden="1" customHeight="1">
      <c r="A1513" s="87"/>
      <c r="B1513" s="88" t="s">
        <v>198</v>
      </c>
      <c r="C1513" s="88"/>
      <c r="D1513" s="355" t="str">
        <f>D1573&amp;". Do lấy TSĐG làm chuẩn nên tổ thẩm định đánh giá TSĐG đạt tỷ lệ 100%"</f>
        <v>2020. Do lấy TSĐG làm chuẩn nên tổ thẩm định đánh giá TSĐG đạt tỷ lệ 100%</v>
      </c>
      <c r="E1513" s="356"/>
      <c r="F1513" s="356"/>
      <c r="G1513" s="356"/>
      <c r="I1513" s="85"/>
    </row>
    <row r="1514" spans="1:9" s="40" customFormat="1" ht="21" hidden="1" customHeight="1">
      <c r="A1514" s="86" t="s">
        <v>199</v>
      </c>
      <c r="B1514" s="88" t="s">
        <v>200</v>
      </c>
      <c r="C1514" s="88" t="s">
        <v>64</v>
      </c>
      <c r="D1514" s="358" t="s">
        <v>207</v>
      </c>
      <c r="E1514" s="358"/>
      <c r="F1514" s="332" t="str">
        <f>IF(D1515&gt;100%,"Lợi thế hơn tài sản thẩm định giá",IF(D1515=100%,"Tương đương tài sản thẩm định giá",IF(D1515&lt;100%,"Kém lợi thế hơn tài sản thẩm định giá")))</f>
        <v>Tương đương tài sản thẩm định giá</v>
      </c>
      <c r="G1514" s="332"/>
      <c r="I1514" s="85"/>
    </row>
    <row r="1515" spans="1:9" s="40" customFormat="1" ht="21" hidden="1" customHeight="1">
      <c r="A1515" s="86"/>
      <c r="B1515" s="84" t="s">
        <v>201</v>
      </c>
      <c r="C1515" s="88" t="s">
        <v>64</v>
      </c>
      <c r="D1515" s="90">
        <f>E1574</f>
        <v>1</v>
      </c>
      <c r="E1515" s="84"/>
      <c r="F1515" s="84"/>
      <c r="G1515" s="89"/>
      <c r="I1515" s="85"/>
    </row>
    <row r="1516" spans="1:9" s="40" customFormat="1" ht="21" hidden="1" customHeight="1">
      <c r="A1516" s="86" t="s">
        <v>199</v>
      </c>
      <c r="B1516" s="88" t="s">
        <v>202</v>
      </c>
      <c r="C1516" s="88" t="s">
        <v>64</v>
      </c>
      <c r="D1516" s="91" t="s">
        <v>207</v>
      </c>
      <c r="E1516" s="92"/>
      <c r="F1516" s="332" t="str">
        <f>IF(D1517&gt;100%,"Lợi thế hơn tài sản thẩm định giá",IF(D1517=100%,"Tương đương tài sản thẩm định giá",IF(D1517&lt;100%,"Kém lợi thế hơn tài sản thẩm định giá")))</f>
        <v>Tương đương tài sản thẩm định giá</v>
      </c>
      <c r="G1516" s="332"/>
      <c r="I1516" s="85"/>
    </row>
    <row r="1517" spans="1:9" s="40" customFormat="1" ht="21" hidden="1" customHeight="1">
      <c r="A1517" s="86"/>
      <c r="B1517" s="84" t="s">
        <v>203</v>
      </c>
      <c r="C1517" s="88" t="s">
        <v>64</v>
      </c>
      <c r="D1517" s="90">
        <f>F1574</f>
        <v>1</v>
      </c>
      <c r="E1517" s="84"/>
      <c r="F1517" s="84"/>
      <c r="G1517" s="89"/>
      <c r="I1517" s="85"/>
    </row>
    <row r="1518" spans="1:9" s="40" customFormat="1" ht="21" hidden="1" customHeight="1">
      <c r="A1518" s="86" t="s">
        <v>199</v>
      </c>
      <c r="B1518" s="88" t="s">
        <v>204</v>
      </c>
      <c r="C1518" s="88" t="s">
        <v>64</v>
      </c>
      <c r="D1518" s="91" t="s">
        <v>207</v>
      </c>
      <c r="E1518" s="92"/>
      <c r="F1518" s="332" t="str">
        <f>IF(D1519&gt;100%,"Lợi thế hơn tài sản thẩm định giá",IF(D1519=100%,"Tương đương tài sản thẩm định giá",IF(D1519&lt;100%,"Kém lợi thế hơn tài sản thẩm định giá")))</f>
        <v>Tương đương tài sản thẩm định giá</v>
      </c>
      <c r="G1518" s="332"/>
      <c r="I1518" s="85"/>
    </row>
    <row r="1519" spans="1:9" s="40" customFormat="1" ht="21" hidden="1" customHeight="1">
      <c r="A1519" s="86"/>
      <c r="B1519" s="84" t="s">
        <v>205</v>
      </c>
      <c r="C1519" s="88" t="s">
        <v>64</v>
      </c>
      <c r="D1519" s="90">
        <f>G1574</f>
        <v>1</v>
      </c>
      <c r="E1519" s="84"/>
      <c r="F1519" s="84"/>
      <c r="G1519" s="84"/>
      <c r="I1519" s="85"/>
    </row>
    <row r="1520" spans="1:9" s="89" customFormat="1" ht="21" hidden="1" customHeight="1">
      <c r="A1520" s="86" t="s">
        <v>55</v>
      </c>
      <c r="B1520" s="337" t="s">
        <v>208</v>
      </c>
      <c r="C1520" s="337"/>
      <c r="D1520" s="337"/>
      <c r="E1520" s="337"/>
      <c r="F1520" s="337"/>
      <c r="G1520" s="337"/>
      <c r="I1520" s="93"/>
    </row>
    <row r="1521" spans="1:9" s="89" customFormat="1" ht="23.45" hidden="1" customHeight="1">
      <c r="A1521" s="87"/>
      <c r="B1521" s="88" t="s">
        <v>198</v>
      </c>
      <c r="C1521" s="88"/>
      <c r="D1521" s="355" t="str">
        <f>D1578&amp;". Do lấy TSĐG làm chuẩn nên tổ thẩm định đánh giá TSĐG đạt tỷ lệ 100%"</f>
        <v>Xám bạc. Do lấy TSĐG làm chuẩn nên tổ thẩm định đánh giá TSĐG đạt tỷ lệ 100%</v>
      </c>
      <c r="E1521" s="356"/>
      <c r="F1521" s="356"/>
      <c r="G1521" s="356"/>
      <c r="I1521" s="93"/>
    </row>
    <row r="1522" spans="1:9" s="89" customFormat="1" ht="21" hidden="1" customHeight="1">
      <c r="A1522" s="86" t="s">
        <v>199</v>
      </c>
      <c r="B1522" s="88" t="s">
        <v>200</v>
      </c>
      <c r="C1522" s="88" t="s">
        <v>64</v>
      </c>
      <c r="D1522" s="358" t="str">
        <f>E1578</f>
        <v>Đỏ</v>
      </c>
      <c r="E1522" s="358"/>
      <c r="F1522" s="332" t="str">
        <f>IF(D1523&gt;100%,"Lợi thế hơn tài sản thẩm định giá",IF(D1523=100%,"Tương đương tài sản thẩm định giá",IF(D1523&lt;100%,"Kém lợi thế hơn tài sản thẩm định giá")))</f>
        <v>Tương đương tài sản thẩm định giá</v>
      </c>
      <c r="G1522" s="332"/>
      <c r="I1522" s="93"/>
    </row>
    <row r="1523" spans="1:9" s="89" customFormat="1" ht="21" hidden="1" customHeight="1">
      <c r="A1523" s="86"/>
      <c r="B1523" s="84" t="s">
        <v>201</v>
      </c>
      <c r="C1523" s="88" t="s">
        <v>64</v>
      </c>
      <c r="D1523" s="90">
        <v>1</v>
      </c>
      <c r="E1523" s="84"/>
      <c r="F1523" s="84"/>
      <c r="I1523" s="93"/>
    </row>
    <row r="1524" spans="1:9" s="89" customFormat="1" ht="21" hidden="1" customHeight="1">
      <c r="A1524" s="86" t="s">
        <v>199</v>
      </c>
      <c r="B1524" s="88" t="s">
        <v>202</v>
      </c>
      <c r="C1524" s="88" t="s">
        <v>64</v>
      </c>
      <c r="D1524" s="91" t="str">
        <f>F1578</f>
        <v>Đỏ</v>
      </c>
      <c r="E1524" s="92"/>
      <c r="F1524" s="332" t="str">
        <f>IF(D1525&gt;100%,"Lợi thế hơn tài sản thẩm định giá",IF(D1525=100%,"Tương đương tài sản thẩm định giá",IF(D1525&lt;100%,"Kém lợi thế hơn tài sản thẩm định giá")))</f>
        <v>Tương đương tài sản thẩm định giá</v>
      </c>
      <c r="G1524" s="332"/>
      <c r="I1524" s="93"/>
    </row>
    <row r="1525" spans="1:9" s="89" customFormat="1" ht="21" hidden="1" customHeight="1">
      <c r="A1525" s="86"/>
      <c r="B1525" s="84" t="s">
        <v>203</v>
      </c>
      <c r="C1525" s="88" t="s">
        <v>64</v>
      </c>
      <c r="D1525" s="90">
        <v>1</v>
      </c>
      <c r="E1525" s="84"/>
      <c r="F1525" s="84"/>
      <c r="I1525" s="93"/>
    </row>
    <row r="1526" spans="1:9" s="89" customFormat="1" ht="21" hidden="1" customHeight="1">
      <c r="A1526" s="86" t="s">
        <v>199</v>
      </c>
      <c r="B1526" s="88" t="s">
        <v>204</v>
      </c>
      <c r="C1526" s="88" t="s">
        <v>64</v>
      </c>
      <c r="D1526" s="91" t="str">
        <f>G1578</f>
        <v>Xám</v>
      </c>
      <c r="E1526" s="92"/>
      <c r="F1526" s="332" t="str">
        <f>IF(D1527&gt;100%,"Lợi thế hơn tài sản thẩm định giá",IF(D1527=100%,"Tương đương tài sản thẩm định giá",IF(D1527&lt;100%,"Kém lợi thế hơn tài sản thẩm định giá")))</f>
        <v>Lợi thế hơn tài sản thẩm định giá</v>
      </c>
      <c r="G1526" s="332"/>
      <c r="I1526" s="93"/>
    </row>
    <row r="1527" spans="1:9" s="89" customFormat="1" ht="21" hidden="1" customHeight="1">
      <c r="A1527" s="86"/>
      <c r="B1527" s="84" t="s">
        <v>205</v>
      </c>
      <c r="C1527" s="88" t="s">
        <v>64</v>
      </c>
      <c r="D1527" s="90">
        <v>1.05</v>
      </c>
      <c r="E1527" s="84"/>
      <c r="F1527" s="84"/>
      <c r="G1527" s="84"/>
      <c r="I1527" s="93"/>
    </row>
    <row r="1528" spans="1:9" s="89" customFormat="1" ht="21" hidden="1" customHeight="1">
      <c r="A1528" s="94" t="s">
        <v>55</v>
      </c>
      <c r="B1528" s="357" t="s">
        <v>209</v>
      </c>
      <c r="C1528" s="337"/>
      <c r="D1528" s="337"/>
      <c r="E1528" s="337"/>
      <c r="F1528" s="337"/>
      <c r="G1528" s="337"/>
      <c r="I1528" s="93"/>
    </row>
    <row r="1529" spans="1:9" s="89" customFormat="1" ht="21" hidden="1" customHeight="1">
      <c r="A1529" s="87"/>
      <c r="B1529" s="88" t="s">
        <v>198</v>
      </c>
      <c r="C1529" s="88"/>
      <c r="D1529" s="355" t="str">
        <f>D1583&amp;". Do lấy TSĐG làm chuẩn nên tổ thẩm định đánh giá TSĐG đạt tỷ lệ 100%"</f>
        <v>29H - 417.61. Do lấy TSĐG làm chuẩn nên tổ thẩm định đánh giá TSĐG đạt tỷ lệ 100%</v>
      </c>
      <c r="E1529" s="356"/>
      <c r="F1529" s="356"/>
      <c r="G1529" s="356"/>
      <c r="I1529" s="93"/>
    </row>
    <row r="1530" spans="1:9" s="89" customFormat="1" ht="21" hidden="1" customHeight="1">
      <c r="A1530" s="86" t="s">
        <v>199</v>
      </c>
      <c r="B1530" s="88" t="s">
        <v>200</v>
      </c>
      <c r="C1530" s="88" t="s">
        <v>64</v>
      </c>
      <c r="D1530" s="354" t="str">
        <f>E1583</f>
        <v>Hà Nội</v>
      </c>
      <c r="E1530" s="331"/>
      <c r="F1530" s="332" t="str">
        <f>IF(D1531&gt;100%,"Lợi thế hơn tài sản thẩm định giá",IF(D1531=100%,"Tương đương tài sản thẩm định giá",IF(D1531&lt;100%,"Kém lợi thế hơn tài sản thẩm định giá")))</f>
        <v>Tương đương tài sản thẩm định giá</v>
      </c>
      <c r="G1530" s="332"/>
      <c r="I1530" s="93"/>
    </row>
    <row r="1531" spans="1:9" s="89" customFormat="1" ht="21" hidden="1" customHeight="1">
      <c r="A1531" s="86"/>
      <c r="B1531" s="84" t="s">
        <v>201</v>
      </c>
      <c r="C1531" s="88" t="s">
        <v>64</v>
      </c>
      <c r="D1531" s="90">
        <v>1</v>
      </c>
      <c r="F1531" s="84"/>
      <c r="G1531" s="84"/>
      <c r="I1531" s="93"/>
    </row>
    <row r="1532" spans="1:9" s="89" customFormat="1" ht="21" hidden="1" customHeight="1">
      <c r="A1532" s="86" t="s">
        <v>199</v>
      </c>
      <c r="B1532" s="88" t="s">
        <v>202</v>
      </c>
      <c r="C1532" s="88" t="s">
        <v>64</v>
      </c>
      <c r="D1532" s="354" t="str">
        <f>F1583</f>
        <v>Nghệ An</v>
      </c>
      <c r="E1532" s="331"/>
      <c r="F1532" s="332" t="str">
        <f>IF(D1533&gt;100%,"Lợi thế hơn tài sản thẩm định giá",IF(D1533=100%,"Tương đương tài sản thẩm định giá",IF(D1533&lt;100%,"Kém lợi thế hơn tài sản thẩm định giá")))</f>
        <v>Tương đương tài sản thẩm định giá</v>
      </c>
      <c r="G1532" s="332"/>
      <c r="I1532" s="93"/>
    </row>
    <row r="1533" spans="1:9" s="89" customFormat="1" ht="21" hidden="1" customHeight="1">
      <c r="A1533" s="86"/>
      <c r="B1533" s="84" t="s">
        <v>203</v>
      </c>
      <c r="C1533" s="88" t="s">
        <v>64</v>
      </c>
      <c r="D1533" s="90">
        <v>1</v>
      </c>
      <c r="F1533" s="84"/>
      <c r="G1533" s="84"/>
      <c r="I1533" s="93"/>
    </row>
    <row r="1534" spans="1:9" s="89" customFormat="1" ht="21" hidden="1" customHeight="1">
      <c r="A1534" s="86" t="s">
        <v>199</v>
      </c>
      <c r="B1534" s="88" t="s">
        <v>204</v>
      </c>
      <c r="C1534" s="88" t="s">
        <v>64</v>
      </c>
      <c r="D1534" s="354" t="str">
        <f>G1583</f>
        <v>Lào Cai</v>
      </c>
      <c r="E1534" s="331"/>
      <c r="F1534" s="332" t="str">
        <f>IF(D1535&gt;100%,"Lợi thế hơn tài sản thẩm định giá",IF(D1535=100%,"Tương đương tài sản thẩm định giá",IF(D1535&lt;100%,"Kém lợi thế hơn tài sản thẩm định giá")))</f>
        <v>Tương đương tài sản thẩm định giá</v>
      </c>
      <c r="G1534" s="332"/>
      <c r="I1534" s="93"/>
    </row>
    <row r="1535" spans="1:9" s="89" customFormat="1" ht="21" hidden="1" customHeight="1">
      <c r="A1535" s="86"/>
      <c r="B1535" s="84" t="s">
        <v>205</v>
      </c>
      <c r="C1535" s="88" t="s">
        <v>64</v>
      </c>
      <c r="D1535" s="90">
        <v>1</v>
      </c>
      <c r="E1535" s="84"/>
      <c r="F1535" s="84"/>
      <c r="G1535" s="84"/>
      <c r="I1535" s="93"/>
    </row>
    <row r="1536" spans="1:9" s="89" customFormat="1" ht="21" hidden="1" customHeight="1">
      <c r="A1536" s="94" t="s">
        <v>55</v>
      </c>
      <c r="B1536" s="337" t="s">
        <v>210</v>
      </c>
      <c r="C1536" s="337"/>
      <c r="D1536" s="337"/>
      <c r="E1536" s="337"/>
      <c r="F1536" s="337"/>
      <c r="G1536" s="337"/>
      <c r="I1536" s="93"/>
    </row>
    <row r="1537" spans="1:9" s="89" customFormat="1" ht="21" hidden="1" customHeight="1">
      <c r="A1537" s="87"/>
      <c r="B1537" s="88" t="s">
        <v>198</v>
      </c>
      <c r="C1537" s="88"/>
      <c r="D1537" s="355" t="str">
        <f>D1588&amp;". Do lấy TSĐG làm chuẩn nên tổ thẩm định đánh giá TSĐG đạt tỷ lệ 100%"</f>
        <v>100651. Do lấy TSĐG làm chuẩn nên tổ thẩm định đánh giá TSĐG đạt tỷ lệ 100%</v>
      </c>
      <c r="E1537" s="356"/>
      <c r="F1537" s="356"/>
      <c r="G1537" s="356"/>
      <c r="I1537" s="93"/>
    </row>
    <row r="1538" spans="1:9" s="89" customFormat="1" ht="21" hidden="1" customHeight="1">
      <c r="A1538" s="86" t="s">
        <v>199</v>
      </c>
      <c r="B1538" s="88" t="s">
        <v>200</v>
      </c>
      <c r="C1538" s="88" t="s">
        <v>64</v>
      </c>
      <c r="D1538" s="91">
        <f>E1588</f>
        <v>20801</v>
      </c>
      <c r="E1538" s="92"/>
      <c r="F1538" s="332" t="str">
        <f>IF(D1539&gt;100%,"Lợi thế hơn tài sản thẩm định giá",IF(D1539=100%,"Tương đương tài sản thẩm định giá",IF(D1539&lt;100%,"Kém lợi thế hơn tài sản thẩm định giá")))</f>
        <v>Lợi thế hơn tài sản thẩm định giá</v>
      </c>
      <c r="G1538" s="332"/>
      <c r="I1538" s="93"/>
    </row>
    <row r="1539" spans="1:9" s="89" customFormat="1" ht="21" hidden="1" customHeight="1">
      <c r="A1539" s="87"/>
      <c r="B1539" s="84" t="s">
        <v>201</v>
      </c>
      <c r="C1539" s="88" t="s">
        <v>64</v>
      </c>
      <c r="D1539" s="90">
        <v>1.03</v>
      </c>
      <c r="E1539" s="84"/>
      <c r="F1539" s="84"/>
      <c r="G1539" s="84"/>
      <c r="I1539" s="93"/>
    </row>
    <row r="1540" spans="1:9" s="89" customFormat="1" ht="21" hidden="1" customHeight="1">
      <c r="A1540" s="86" t="s">
        <v>199</v>
      </c>
      <c r="B1540" s="88" t="s">
        <v>202</v>
      </c>
      <c r="C1540" s="88" t="s">
        <v>64</v>
      </c>
      <c r="D1540" s="91">
        <f>F1588</f>
        <v>83657</v>
      </c>
      <c r="E1540" s="92"/>
      <c r="F1540" s="332" t="str">
        <f>IF(D1541&gt;100%,"Lợi thế hơn tài sản thẩm định giá",IF(D1541=100%,"Tương đương tài sản thẩm định giá",IF(D1541&lt;100%,"Kém lợi thế hơn tài sản thẩm định giá")))</f>
        <v>Lợi thế hơn tài sản thẩm định giá</v>
      </c>
      <c r="G1540" s="332"/>
      <c r="I1540" s="93"/>
    </row>
    <row r="1541" spans="1:9" s="89" customFormat="1" ht="21" hidden="1" customHeight="1">
      <c r="A1541" s="87"/>
      <c r="B1541" s="84" t="s">
        <v>203</v>
      </c>
      <c r="C1541" s="88" t="s">
        <v>64</v>
      </c>
      <c r="D1541" s="90">
        <v>1.03</v>
      </c>
      <c r="E1541" s="84"/>
      <c r="F1541" s="84"/>
      <c r="G1541" s="84"/>
      <c r="I1541" s="93"/>
    </row>
    <row r="1542" spans="1:9" s="89" customFormat="1" ht="21" hidden="1" customHeight="1">
      <c r="A1542" s="86" t="s">
        <v>199</v>
      </c>
      <c r="B1542" s="88" t="s">
        <v>204</v>
      </c>
      <c r="C1542" s="88" t="s">
        <v>64</v>
      </c>
      <c r="D1542" s="91">
        <f>G1588</f>
        <v>50049</v>
      </c>
      <c r="E1542" s="92"/>
      <c r="F1542" s="332" t="str">
        <f>IF(D1543&gt;100%,"Lợi thế hơn tài sản thẩm định giá",IF(D1543=100%,"Tương đương tài sản thẩm định giá",IF(D1543&lt;100%,"Kém lợi thế hơn tài sản thẩm định giá")))</f>
        <v>Lợi thế hơn tài sản thẩm định giá</v>
      </c>
      <c r="G1542" s="332"/>
      <c r="I1542" s="93"/>
    </row>
    <row r="1543" spans="1:9" s="89" customFormat="1" ht="21" hidden="1" customHeight="1">
      <c r="A1543" s="87"/>
      <c r="B1543" s="84" t="s">
        <v>205</v>
      </c>
      <c r="C1543" s="88" t="s">
        <v>64</v>
      </c>
      <c r="D1543" s="90">
        <v>1.05</v>
      </c>
      <c r="E1543" s="84"/>
      <c r="F1543" s="84"/>
      <c r="G1543" s="84"/>
      <c r="I1543" s="93"/>
    </row>
    <row r="1544" spans="1:9" s="89" customFormat="1" ht="21" hidden="1" customHeight="1">
      <c r="A1544" s="94" t="s">
        <v>55</v>
      </c>
      <c r="B1544" s="357" t="s">
        <v>211</v>
      </c>
      <c r="C1544" s="337"/>
      <c r="D1544" s="337"/>
      <c r="E1544" s="337"/>
      <c r="F1544" s="337"/>
      <c r="G1544" s="337"/>
      <c r="I1544" s="93"/>
    </row>
    <row r="1545" spans="1:9" s="89" customFormat="1" ht="21" hidden="1" customHeight="1">
      <c r="A1545" s="87"/>
      <c r="B1545" s="88" t="s">
        <v>198</v>
      </c>
      <c r="C1545" s="88"/>
      <c r="D1545" s="355" t="e">
        <f>#REF!&amp;". Do lấy TSĐG làm chuẩn nên tổ thẩm định đánh giá TSĐG đạt tỷ lệ 100%"</f>
        <v>#REF!</v>
      </c>
      <c r="E1545" s="356"/>
      <c r="F1545" s="356"/>
      <c r="G1545" s="356"/>
      <c r="I1545" s="93"/>
    </row>
    <row r="1546" spans="1:9" s="89" customFormat="1" ht="21" hidden="1" customHeight="1">
      <c r="A1546" s="86" t="s">
        <v>199</v>
      </c>
      <c r="B1546" s="88" t="s">
        <v>200</v>
      </c>
      <c r="C1546" s="88" t="s">
        <v>64</v>
      </c>
      <c r="D1546" s="95" t="e">
        <f>#REF!</f>
        <v>#REF!</v>
      </c>
      <c r="E1546" s="92"/>
      <c r="F1546" s="332" t="str">
        <f>IF(D1547&gt;100%,"Lợi thế hơn tài sản thẩm định giá",IF(D1547=100%,"Tương đương tài sản thẩm định giá",IF(D1547&lt;100%,"Kém lợi thế hơn tài sản thẩm định giá")))</f>
        <v>Tương đương tài sản thẩm định giá</v>
      </c>
      <c r="G1546" s="332"/>
      <c r="I1546" s="93"/>
    </row>
    <row r="1547" spans="1:9" s="89" customFormat="1" ht="21" hidden="1" customHeight="1">
      <c r="A1547" s="86"/>
      <c r="B1547" s="84" t="s">
        <v>201</v>
      </c>
      <c r="C1547" s="88" t="s">
        <v>64</v>
      </c>
      <c r="D1547" s="90">
        <v>1</v>
      </c>
      <c r="E1547" s="84"/>
      <c r="F1547" s="84"/>
      <c r="G1547" s="84"/>
      <c r="I1547" s="93"/>
    </row>
    <row r="1548" spans="1:9" s="89" customFormat="1" ht="21" hidden="1" customHeight="1">
      <c r="A1548" s="86" t="s">
        <v>199</v>
      </c>
      <c r="B1548" s="88" t="s">
        <v>202</v>
      </c>
      <c r="C1548" s="88" t="s">
        <v>64</v>
      </c>
      <c r="D1548" s="95" t="e">
        <f>#REF!</f>
        <v>#REF!</v>
      </c>
      <c r="E1548" s="92"/>
      <c r="F1548" s="332" t="str">
        <f>IF(D1549&gt;100%,"Lợi thế hơn tài sản thẩm định giá",IF(D1549=100%,"Tương đương tài sản thẩm định giá",IF(D1549&lt;100%,"Kém lợi thế hơn tài sản thẩm định giá")))</f>
        <v>Tương đương tài sản thẩm định giá</v>
      </c>
      <c r="G1548" s="332"/>
      <c r="I1548" s="93"/>
    </row>
    <row r="1549" spans="1:9" s="89" customFormat="1" ht="21" hidden="1" customHeight="1">
      <c r="A1549" s="86"/>
      <c r="B1549" s="84" t="s">
        <v>203</v>
      </c>
      <c r="C1549" s="88" t="s">
        <v>64</v>
      </c>
      <c r="D1549" s="90">
        <v>1</v>
      </c>
      <c r="E1549" s="84"/>
      <c r="F1549" s="84"/>
      <c r="G1549" s="84"/>
      <c r="I1549" s="93"/>
    </row>
    <row r="1550" spans="1:9" s="89" customFormat="1" ht="21" hidden="1" customHeight="1">
      <c r="A1550" s="86" t="s">
        <v>199</v>
      </c>
      <c r="B1550" s="88" t="s">
        <v>204</v>
      </c>
      <c r="C1550" s="88" t="s">
        <v>64</v>
      </c>
      <c r="D1550" s="95" t="e">
        <f>#REF!</f>
        <v>#REF!</v>
      </c>
      <c r="E1550" s="92"/>
      <c r="F1550" s="332" t="str">
        <f>IF(D1551&gt;100%,"Lợi thế hơn tài sản thẩm định giá",IF(D1551=100%,"Tương đương tài sản thẩm định giá",IF(D1551&lt;100%,"Kém lợi thế hơn tài sản thẩm định giá")))</f>
        <v>Tương đương tài sản thẩm định giá</v>
      </c>
      <c r="G1550" s="332"/>
      <c r="I1550" s="93"/>
    </row>
    <row r="1551" spans="1:9" s="89" customFormat="1" ht="21" hidden="1" customHeight="1">
      <c r="A1551" s="86"/>
      <c r="B1551" s="84" t="s">
        <v>205</v>
      </c>
      <c r="C1551" s="88" t="s">
        <v>64</v>
      </c>
      <c r="D1551" s="90">
        <v>1</v>
      </c>
      <c r="E1551" s="84"/>
      <c r="F1551" s="84"/>
      <c r="G1551" s="84"/>
      <c r="I1551" s="93"/>
    </row>
    <row r="1552" spans="1:9" s="89" customFormat="1" ht="21" hidden="1" customHeight="1">
      <c r="A1552" s="94" t="s">
        <v>55</v>
      </c>
      <c r="B1552" s="337" t="s">
        <v>212</v>
      </c>
      <c r="C1552" s="337"/>
      <c r="D1552" s="337"/>
      <c r="E1552" s="337"/>
      <c r="F1552" s="337"/>
      <c r="G1552" s="337"/>
      <c r="I1552" s="93"/>
    </row>
    <row r="1553" spans="1:9" s="89" customFormat="1" ht="21" hidden="1" customHeight="1">
      <c r="A1553" s="87"/>
      <c r="B1553" s="88" t="s">
        <v>198</v>
      </c>
      <c r="C1553" s="88"/>
      <c r="D1553" s="355" t="str">
        <f>D1593&amp;" Do lấy TSĐG làm chuẩn nên tổ thẩm định đánh giá TSĐG đạt tỷ lệ 100%"</f>
        <v>0,5 Do lấy TSĐG làm chuẩn nên tổ thẩm định đánh giá TSĐG đạt tỷ lệ 100%</v>
      </c>
      <c r="E1553" s="356"/>
      <c r="F1553" s="356"/>
      <c r="G1553" s="356"/>
      <c r="I1553" s="93"/>
    </row>
    <row r="1554" spans="1:9" s="89" customFormat="1" ht="21" hidden="1" customHeight="1">
      <c r="A1554" s="86" t="s">
        <v>199</v>
      </c>
      <c r="B1554" s="88" t="s">
        <v>200</v>
      </c>
      <c r="C1554" s="88" t="s">
        <v>64</v>
      </c>
      <c r="D1554" s="331">
        <f>E1593</f>
        <v>0.56999999999999995</v>
      </c>
      <c r="E1554" s="331"/>
      <c r="F1554" s="332" t="str">
        <f>IF(D1555&gt;100%,"Lợi thế hơn tài sản thẩm định giá",IF(D1555=100%,"Tương đương tài sản thẩm định giá",IF(D1555&lt;100%,"Kém lợi thế hơn tài sản thẩm định giá")))</f>
        <v>Tương đương tài sản thẩm định giá</v>
      </c>
      <c r="G1554" s="332"/>
      <c r="I1554" s="93"/>
    </row>
    <row r="1555" spans="1:9" s="89" customFormat="1" ht="21" hidden="1" customHeight="1">
      <c r="A1555" s="86"/>
      <c r="B1555" s="84" t="s">
        <v>201</v>
      </c>
      <c r="C1555" s="88" t="s">
        <v>64</v>
      </c>
      <c r="D1555" s="90">
        <v>1</v>
      </c>
      <c r="E1555" s="84"/>
      <c r="F1555" s="84"/>
      <c r="G1555" s="84"/>
      <c r="I1555" s="93"/>
    </row>
    <row r="1556" spans="1:9" s="89" customFormat="1" ht="21" hidden="1" customHeight="1">
      <c r="A1556" s="86" t="s">
        <v>199</v>
      </c>
      <c r="B1556" s="88" t="s">
        <v>202</v>
      </c>
      <c r="C1556" s="88" t="s">
        <v>64</v>
      </c>
      <c r="D1556" s="331">
        <f>F1593</f>
        <v>0.6</v>
      </c>
      <c r="E1556" s="331"/>
      <c r="F1556" s="332" t="str">
        <f>IF(D1557&gt;100%,"Lợi thế hơn tài sản thẩm định giá",IF(D1557=100%,"Tương đương tài sản thẩm định giá",IF(D1557&lt;100%,"Kém lợi thế hơn tài sản thẩm định giá")))</f>
        <v>Lợi thế hơn tài sản thẩm định giá</v>
      </c>
      <c r="G1556" s="332"/>
      <c r="I1556" s="93"/>
    </row>
    <row r="1557" spans="1:9" s="89" customFormat="1" ht="21" hidden="1" customHeight="1">
      <c r="A1557" s="86"/>
      <c r="B1557" s="84" t="s">
        <v>203</v>
      </c>
      <c r="C1557" s="88" t="s">
        <v>64</v>
      </c>
      <c r="D1557" s="90">
        <v>1.05</v>
      </c>
      <c r="E1557" s="84"/>
      <c r="F1557" s="84"/>
      <c r="G1557" s="84"/>
      <c r="I1557" s="93"/>
    </row>
    <row r="1558" spans="1:9" s="89" customFormat="1" ht="21" hidden="1" customHeight="1">
      <c r="A1558" s="86" t="s">
        <v>199</v>
      </c>
      <c r="B1558" s="88" t="s">
        <v>204</v>
      </c>
      <c r="C1558" s="88" t="s">
        <v>64</v>
      </c>
      <c r="D1558" s="331">
        <f>G1593</f>
        <v>0.65</v>
      </c>
      <c r="E1558" s="331"/>
      <c r="F1558" s="332" t="str">
        <f>IF(D1559&gt;100%,"Lợi thế hơn tài sản thẩm định giá",IF(D1559=100%,"Tương đương tài sản thẩm định giá",IF(D1559&lt;100%,"Kém lợi thế hơn tài sản thẩm định giá")))</f>
        <v>Lợi thế hơn tài sản thẩm định giá</v>
      </c>
      <c r="G1558" s="332"/>
      <c r="I1558" s="93"/>
    </row>
    <row r="1559" spans="1:9" s="89" customFormat="1" ht="21" hidden="1" customHeight="1">
      <c r="A1559" s="86"/>
      <c r="B1559" s="84" t="s">
        <v>205</v>
      </c>
      <c r="C1559" s="88" t="s">
        <v>64</v>
      </c>
      <c r="D1559" s="90">
        <v>1.05</v>
      </c>
      <c r="E1559" s="84"/>
      <c r="F1559" s="84"/>
      <c r="G1559" s="84"/>
      <c r="I1559" s="93"/>
    </row>
    <row r="1560" spans="1:9" ht="22.5" hidden="1" customHeight="1">
      <c r="A1560" s="303" t="s">
        <v>274</v>
      </c>
      <c r="B1560" s="303"/>
      <c r="C1560" s="303"/>
      <c r="D1560" s="303"/>
      <c r="E1560" s="303"/>
      <c r="F1560" s="303"/>
      <c r="G1560" s="303"/>
    </row>
    <row r="1561" spans="1:9" hidden="1">
      <c r="B1561" s="22"/>
      <c r="C1561" s="22"/>
      <c r="E1561" s="18" t="s">
        <v>213</v>
      </c>
    </row>
    <row r="1562" spans="1:9" ht="17.45" hidden="1" customHeight="1">
      <c r="A1562" s="51" t="s">
        <v>1</v>
      </c>
      <c r="B1562" s="51" t="s">
        <v>214</v>
      </c>
      <c r="C1562" s="65"/>
      <c r="D1562" s="51" t="s">
        <v>215</v>
      </c>
      <c r="E1562" s="51" t="s">
        <v>174</v>
      </c>
      <c r="F1562" s="51" t="s">
        <v>175</v>
      </c>
      <c r="G1562" s="51" t="s">
        <v>176</v>
      </c>
    </row>
    <row r="1563" spans="1:9" hidden="1">
      <c r="A1563" s="51">
        <v>1</v>
      </c>
      <c r="B1563" s="96" t="s">
        <v>63</v>
      </c>
      <c r="C1563" s="65"/>
      <c r="D1563" s="97" t="str">
        <f>D1482</f>
        <v>Ô tô tải (PICUP ca bin kép)</v>
      </c>
      <c r="E1563" s="97" t="str">
        <f>E1482</f>
        <v>Ô tô tải (PICUP ca bin kép)</v>
      </c>
      <c r="F1563" s="97" t="str">
        <f>F1482</f>
        <v>Ô tô tải (PICUP ca bin kép)</v>
      </c>
      <c r="G1563" s="97" t="str">
        <f>G1482</f>
        <v>Ô tô tải (PICUP ca bin kép)</v>
      </c>
    </row>
    <row r="1564" spans="1:9" ht="18" hidden="1" customHeight="1">
      <c r="A1564" s="98">
        <v>2</v>
      </c>
      <c r="B1564" s="96" t="s">
        <v>181</v>
      </c>
      <c r="C1564" s="206" t="s">
        <v>64</v>
      </c>
      <c r="D1564" s="80" t="str">
        <f>D1487</f>
        <v>Tháng 10 năm 2023</v>
      </c>
      <c r="E1564" s="100" t="str">
        <f>E1487</f>
        <v>Tháng 10 năm 2023</v>
      </c>
      <c r="F1564" s="100" t="str">
        <f>F1487</f>
        <v>Tháng 10 năm 2023</v>
      </c>
      <c r="G1564" s="100" t="str">
        <f>G1487</f>
        <v>Tháng 10 năm 2023</v>
      </c>
    </row>
    <row r="1565" spans="1:9" ht="16.7" hidden="1" customHeight="1">
      <c r="A1565" s="98">
        <v>3</v>
      </c>
      <c r="B1565" s="96" t="s">
        <v>186</v>
      </c>
      <c r="C1565" s="206" t="s">
        <v>64</v>
      </c>
      <c r="D1565" s="101"/>
      <c r="E1565" s="75" t="str">
        <f>E1491</f>
        <v>Đã giao bán</v>
      </c>
      <c r="F1565" s="75" t="str">
        <f>F1491</f>
        <v>Đã giao bán</v>
      </c>
      <c r="G1565" s="75" t="str">
        <f>G1491</f>
        <v>Đã giao bán</v>
      </c>
    </row>
    <row r="1566" spans="1:9" ht="33.75" hidden="1" customHeight="1">
      <c r="A1566" s="98">
        <v>4</v>
      </c>
      <c r="B1566" s="96" t="s">
        <v>282</v>
      </c>
      <c r="C1566" s="206" t="s">
        <v>64</v>
      </c>
      <c r="D1566" s="101"/>
      <c r="E1566" s="75">
        <f>E1496</f>
        <v>532000000</v>
      </c>
      <c r="F1566" s="75">
        <f>F1496</f>
        <v>503500000</v>
      </c>
      <c r="G1566" s="75">
        <f>G1496</f>
        <v>522500000</v>
      </c>
    </row>
    <row r="1567" spans="1:9" s="22" customFormat="1" ht="31.5" hidden="1">
      <c r="A1567" s="98">
        <v>5</v>
      </c>
      <c r="B1567" s="96" t="s">
        <v>216</v>
      </c>
      <c r="C1567" s="206" t="s">
        <v>64</v>
      </c>
      <c r="D1567" s="102"/>
      <c r="E1567" s="103"/>
      <c r="F1567" s="103"/>
      <c r="G1567" s="103"/>
      <c r="I1567" s="23"/>
    </row>
    <row r="1568" spans="1:9" s="22" customFormat="1" ht="31.5" hidden="1">
      <c r="A1568" s="333" t="s">
        <v>217</v>
      </c>
      <c r="B1568" s="104" t="s">
        <v>218</v>
      </c>
      <c r="C1568" s="65" t="s">
        <v>64</v>
      </c>
      <c r="D1568" s="105" t="str">
        <f>D1488</f>
        <v>Giấy đăng ký xe, đăng kiểm xe</v>
      </c>
      <c r="E1568" s="105" t="str">
        <f>E1488</f>
        <v>Giấy đăng ký xe, đăng kiểm xe</v>
      </c>
      <c r="F1568" s="105" t="str">
        <f>F1488</f>
        <v>Giấy đăng ký xe, đăng kiểm xe</v>
      </c>
      <c r="G1568" s="105" t="str">
        <f>G1488</f>
        <v>Giấy đăng ký xe, đăng kiểm xe</v>
      </c>
      <c r="I1568" s="23"/>
    </row>
    <row r="1569" spans="1:9" s="22" customFormat="1" ht="17.45" hidden="1" customHeight="1">
      <c r="A1569" s="333"/>
      <c r="B1569" s="106" t="s">
        <v>219</v>
      </c>
      <c r="C1569" s="206" t="s">
        <v>64</v>
      </c>
      <c r="D1569" s="78">
        <v>1</v>
      </c>
      <c r="E1569" s="78">
        <v>1</v>
      </c>
      <c r="F1569" s="78">
        <v>1</v>
      </c>
      <c r="G1569" s="78">
        <v>1</v>
      </c>
      <c r="I1569" s="23"/>
    </row>
    <row r="1570" spans="1:9" s="22" customFormat="1" ht="18" hidden="1" customHeight="1">
      <c r="A1570" s="333"/>
      <c r="B1570" s="106" t="s">
        <v>220</v>
      </c>
      <c r="C1570" s="206" t="s">
        <v>64</v>
      </c>
      <c r="D1570" s="78"/>
      <c r="E1570" s="107">
        <f>(D1569-E1569)/E1569</f>
        <v>0</v>
      </c>
      <c r="F1570" s="107">
        <f>(D1569-F1569)/F1569</f>
        <v>0</v>
      </c>
      <c r="G1570" s="107">
        <f>(D1569-G1569)/G1569</f>
        <v>0</v>
      </c>
      <c r="I1570" s="23"/>
    </row>
    <row r="1571" spans="1:9" s="22" customFormat="1" ht="18" hidden="1" customHeight="1">
      <c r="A1571" s="333"/>
      <c r="B1571" s="106" t="s">
        <v>284</v>
      </c>
      <c r="C1571" s="206" t="s">
        <v>64</v>
      </c>
      <c r="D1571" s="101"/>
      <c r="E1571" s="75">
        <f>E1566*E1570</f>
        <v>0</v>
      </c>
      <c r="F1571" s="75">
        <f>F1566*F1570</f>
        <v>0</v>
      </c>
      <c r="G1571" s="75">
        <f>G1566*G1570</f>
        <v>0</v>
      </c>
      <c r="I1571" s="23"/>
    </row>
    <row r="1572" spans="1:9" s="22" customFormat="1" ht="17.45" hidden="1" customHeight="1">
      <c r="A1572" s="333"/>
      <c r="B1572" s="106" t="s">
        <v>222</v>
      </c>
      <c r="C1572" s="206"/>
      <c r="D1572" s="101"/>
      <c r="E1572" s="75">
        <f>E1566+E1571</f>
        <v>532000000</v>
      </c>
      <c r="F1572" s="75">
        <f>F1566+F1571</f>
        <v>503500000</v>
      </c>
      <c r="G1572" s="75">
        <f>G1566+G1571</f>
        <v>522500000</v>
      </c>
      <c r="I1572" s="23"/>
    </row>
    <row r="1573" spans="1:9" s="22" customFormat="1" hidden="1">
      <c r="A1573" s="333" t="s">
        <v>223</v>
      </c>
      <c r="B1573" s="104" t="s">
        <v>224</v>
      </c>
      <c r="C1573" s="65" t="s">
        <v>64</v>
      </c>
      <c r="D1573" s="108">
        <f>D1484</f>
        <v>2020</v>
      </c>
      <c r="E1573" s="108">
        <f>E1484</f>
        <v>2020</v>
      </c>
      <c r="F1573" s="108">
        <f>F1484</f>
        <v>2020</v>
      </c>
      <c r="G1573" s="108">
        <f>G1484</f>
        <v>2020</v>
      </c>
      <c r="I1573" s="23"/>
    </row>
    <row r="1574" spans="1:9" s="22" customFormat="1" ht="16.350000000000001" hidden="1" customHeight="1">
      <c r="A1574" s="333"/>
      <c r="B1574" s="106" t="s">
        <v>219</v>
      </c>
      <c r="C1574" s="206" t="s">
        <v>64</v>
      </c>
      <c r="D1574" s="78">
        <v>1</v>
      </c>
      <c r="E1574" s="78">
        <v>1</v>
      </c>
      <c r="F1574" s="78">
        <v>1</v>
      </c>
      <c r="G1574" s="78">
        <v>1</v>
      </c>
      <c r="I1574" s="23"/>
    </row>
    <row r="1575" spans="1:9" s="22" customFormat="1" ht="18" hidden="1" customHeight="1">
      <c r="A1575" s="333"/>
      <c r="B1575" s="106" t="s">
        <v>220</v>
      </c>
      <c r="C1575" s="206" t="s">
        <v>64</v>
      </c>
      <c r="D1575" s="78"/>
      <c r="E1575" s="107">
        <f>(D1574-E1574)/E1574</f>
        <v>0</v>
      </c>
      <c r="F1575" s="107">
        <f>(D1574-F1574)/F1574</f>
        <v>0</v>
      </c>
      <c r="G1575" s="107">
        <f>(D1574-G1574)/G1574</f>
        <v>0</v>
      </c>
      <c r="I1575" s="23"/>
    </row>
    <row r="1576" spans="1:9" s="22" customFormat="1" ht="18" hidden="1" customHeight="1">
      <c r="A1576" s="333"/>
      <c r="B1576" s="106" t="s">
        <v>284</v>
      </c>
      <c r="C1576" s="206" t="s">
        <v>64</v>
      </c>
      <c r="D1576" s="101"/>
      <c r="E1576" s="75">
        <f>E1566*E1575</f>
        <v>0</v>
      </c>
      <c r="F1576" s="75">
        <f>F1566*F1575</f>
        <v>0</v>
      </c>
      <c r="G1576" s="75">
        <f>G1566*G1575</f>
        <v>0</v>
      </c>
      <c r="I1576" s="23"/>
    </row>
    <row r="1577" spans="1:9" s="22" customFormat="1" ht="16.350000000000001" hidden="1" customHeight="1">
      <c r="A1577" s="333"/>
      <c r="B1577" s="106" t="s">
        <v>222</v>
      </c>
      <c r="C1577" s="206"/>
      <c r="D1577" s="101"/>
      <c r="E1577" s="75">
        <f>E1572+E1576</f>
        <v>532000000</v>
      </c>
      <c r="F1577" s="75">
        <f>F1572+F1576</f>
        <v>503500000</v>
      </c>
      <c r="G1577" s="75">
        <f>G1572+G1576</f>
        <v>522500000</v>
      </c>
      <c r="I1577" s="23"/>
    </row>
    <row r="1578" spans="1:9" ht="16.350000000000001" hidden="1" customHeight="1">
      <c r="A1578" s="333" t="s">
        <v>225</v>
      </c>
      <c r="B1578" s="104" t="str">
        <f>B1493</f>
        <v>Màu sơn</v>
      </c>
      <c r="C1578" s="65" t="s">
        <v>64</v>
      </c>
      <c r="D1578" s="105" t="str">
        <f>D1493</f>
        <v>Xám bạc</v>
      </c>
      <c r="E1578" s="105" t="str">
        <f>E1493</f>
        <v>Đỏ</v>
      </c>
      <c r="F1578" s="105" t="str">
        <f>F1493</f>
        <v>Đỏ</v>
      </c>
      <c r="G1578" s="105" t="str">
        <f>G1493</f>
        <v>Xám</v>
      </c>
    </row>
    <row r="1579" spans="1:9" ht="17.45" hidden="1" customHeight="1">
      <c r="A1579" s="333"/>
      <c r="B1579" s="106" t="s">
        <v>219</v>
      </c>
      <c r="C1579" s="206" t="s">
        <v>64</v>
      </c>
      <c r="D1579" s="78">
        <v>1</v>
      </c>
      <c r="E1579" s="78">
        <v>1</v>
      </c>
      <c r="F1579" s="78">
        <v>1</v>
      </c>
      <c r="G1579" s="78">
        <v>1</v>
      </c>
    </row>
    <row r="1580" spans="1:9" ht="21.75" hidden="1" customHeight="1">
      <c r="A1580" s="333"/>
      <c r="B1580" s="106" t="s">
        <v>220</v>
      </c>
      <c r="C1580" s="206" t="s">
        <v>64</v>
      </c>
      <c r="D1580" s="78"/>
      <c r="E1580" s="107">
        <f>(D1579-E1579)/E1579</f>
        <v>0</v>
      </c>
      <c r="F1580" s="107">
        <f>(D1579-F1579)/F1579</f>
        <v>0</v>
      </c>
      <c r="G1580" s="107">
        <f>(D1579-G1579)/G1579</f>
        <v>0</v>
      </c>
    </row>
    <row r="1581" spans="1:9" ht="18.600000000000001" hidden="1" customHeight="1">
      <c r="A1581" s="333"/>
      <c r="B1581" s="106" t="s">
        <v>221</v>
      </c>
      <c r="C1581" s="206" t="s">
        <v>64</v>
      </c>
      <c r="D1581" s="101"/>
      <c r="E1581" s="75">
        <f>E1566*E1580</f>
        <v>0</v>
      </c>
      <c r="F1581" s="75">
        <f>F1566*F1580</f>
        <v>0</v>
      </c>
      <c r="G1581" s="75">
        <f>G1566*G1580</f>
        <v>0</v>
      </c>
    </row>
    <row r="1582" spans="1:9" ht="17.45" hidden="1" customHeight="1">
      <c r="A1582" s="333"/>
      <c r="B1582" s="106" t="s">
        <v>222</v>
      </c>
      <c r="C1582" s="206"/>
      <c r="D1582" s="101"/>
      <c r="E1582" s="75">
        <f>E1577+E1581</f>
        <v>532000000</v>
      </c>
      <c r="F1582" s="75">
        <f>F1577+F1581</f>
        <v>503500000</v>
      </c>
      <c r="G1582" s="75">
        <f>G1577+G1581</f>
        <v>522500000</v>
      </c>
    </row>
    <row r="1583" spans="1:9" s="109" customFormat="1" hidden="1">
      <c r="A1583" s="333" t="s">
        <v>225</v>
      </c>
      <c r="B1583" s="104" t="str">
        <f>B1494</f>
        <v>Biển số</v>
      </c>
      <c r="C1583" s="207" t="s">
        <v>64</v>
      </c>
      <c r="D1583" s="105" t="str">
        <f>D1494</f>
        <v>29H - 417.61</v>
      </c>
      <c r="E1583" s="105" t="str">
        <f>E1494</f>
        <v>Hà Nội</v>
      </c>
      <c r="F1583" s="105" t="str">
        <f>F1494</f>
        <v>Nghệ An</v>
      </c>
      <c r="G1583" s="105" t="str">
        <f>G1494</f>
        <v>Lào Cai</v>
      </c>
      <c r="I1583" s="110"/>
    </row>
    <row r="1584" spans="1:9" ht="17.45" hidden="1" customHeight="1">
      <c r="A1584" s="333"/>
      <c r="B1584" s="106" t="s">
        <v>219</v>
      </c>
      <c r="C1584" s="206" t="s">
        <v>64</v>
      </c>
      <c r="D1584" s="78">
        <v>1</v>
      </c>
      <c r="E1584" s="78">
        <v>1</v>
      </c>
      <c r="F1584" s="78">
        <v>1</v>
      </c>
      <c r="G1584" s="78">
        <v>1</v>
      </c>
      <c r="H1584" s="78">
        <v>1</v>
      </c>
    </row>
    <row r="1585" spans="1:9" ht="18.600000000000001" hidden="1" customHeight="1">
      <c r="A1585" s="333"/>
      <c r="B1585" s="106" t="s">
        <v>220</v>
      </c>
      <c r="C1585" s="206" t="s">
        <v>64</v>
      </c>
      <c r="D1585" s="101"/>
      <c r="E1585" s="107">
        <f>(D1584-E1584)/E1584</f>
        <v>0</v>
      </c>
      <c r="F1585" s="107">
        <f>(D1584-F1584)/F1584</f>
        <v>0</v>
      </c>
      <c r="G1585" s="107">
        <f>(D1584-G1584)/G1584</f>
        <v>0</v>
      </c>
    </row>
    <row r="1586" spans="1:9" ht="18" hidden="1" customHeight="1">
      <c r="A1586" s="333"/>
      <c r="B1586" s="106" t="s">
        <v>221</v>
      </c>
      <c r="C1586" s="206" t="s">
        <v>64</v>
      </c>
      <c r="D1586" s="101"/>
      <c r="E1586" s="76">
        <f>E1585*E1566</f>
        <v>0</v>
      </c>
      <c r="F1586" s="76">
        <v>18000000</v>
      </c>
      <c r="G1586" s="76">
        <v>18000000</v>
      </c>
    </row>
    <row r="1587" spans="1:9" ht="18.600000000000001" hidden="1" customHeight="1">
      <c r="A1587" s="333"/>
      <c r="B1587" s="106" t="s">
        <v>222</v>
      </c>
      <c r="C1587" s="206"/>
      <c r="D1587" s="101"/>
      <c r="E1587" s="76">
        <f>E1582+E1586</f>
        <v>532000000</v>
      </c>
      <c r="F1587" s="76">
        <f>F1582+F1586</f>
        <v>521500000</v>
      </c>
      <c r="G1587" s="76">
        <f>G1582+G1586</f>
        <v>540500000</v>
      </c>
    </row>
    <row r="1588" spans="1:9" s="109" customFormat="1" hidden="1">
      <c r="A1588" s="333" t="s">
        <v>228</v>
      </c>
      <c r="B1588" s="104" t="str">
        <f>B1495</f>
        <v>Số km đã đi</v>
      </c>
      <c r="C1588" s="207" t="s">
        <v>64</v>
      </c>
      <c r="D1588" s="111">
        <f>D1495</f>
        <v>100651</v>
      </c>
      <c r="E1588" s="111">
        <f>E1495</f>
        <v>20801</v>
      </c>
      <c r="F1588" s="111">
        <f>F1495</f>
        <v>83657</v>
      </c>
      <c r="G1588" s="111">
        <f>G1495</f>
        <v>50049</v>
      </c>
      <c r="I1588" s="110"/>
    </row>
    <row r="1589" spans="1:9" ht="15" hidden="1" customHeight="1">
      <c r="A1589" s="333"/>
      <c r="B1589" s="106" t="s">
        <v>219</v>
      </c>
      <c r="C1589" s="206" t="s">
        <v>64</v>
      </c>
      <c r="D1589" s="78">
        <v>1</v>
      </c>
      <c r="E1589" s="78">
        <v>1.04</v>
      </c>
      <c r="F1589" s="78">
        <v>1.02</v>
      </c>
      <c r="G1589" s="78">
        <v>1.03</v>
      </c>
      <c r="H1589" s="78">
        <v>1</v>
      </c>
    </row>
    <row r="1590" spans="1:9" ht="15.6" hidden="1" customHeight="1">
      <c r="A1590" s="333"/>
      <c r="B1590" s="106" t="s">
        <v>220</v>
      </c>
      <c r="C1590" s="206" t="s">
        <v>64</v>
      </c>
      <c r="D1590" s="101"/>
      <c r="E1590" s="107">
        <f>(1-E1589)/E1589</f>
        <v>-3.8461538461538491E-2</v>
      </c>
      <c r="F1590" s="107">
        <f>(1-F1589)/F1589</f>
        <v>-1.9607843137254919E-2</v>
      </c>
      <c r="G1590" s="107">
        <f>(1-G1589)/G1589</f>
        <v>-2.9126213592233035E-2</v>
      </c>
    </row>
    <row r="1591" spans="1:9" ht="17.45" hidden="1" customHeight="1">
      <c r="A1591" s="333"/>
      <c r="B1591" s="106" t="s">
        <v>221</v>
      </c>
      <c r="C1591" s="206" t="s">
        <v>64</v>
      </c>
      <c r="D1591" s="101"/>
      <c r="E1591" s="76">
        <f>E1590*E1566</f>
        <v>-20461538.461538479</v>
      </c>
      <c r="F1591" s="76">
        <f>F1590*F1566</f>
        <v>-9872549.0196078513</v>
      </c>
      <c r="G1591" s="76">
        <f>G1590*G1566</f>
        <v>-15218446.601941761</v>
      </c>
    </row>
    <row r="1592" spans="1:9" ht="13.7" hidden="1" customHeight="1">
      <c r="A1592" s="333"/>
      <c r="B1592" s="106" t="s">
        <v>222</v>
      </c>
      <c r="C1592" s="206"/>
      <c r="D1592" s="101"/>
      <c r="E1592" s="76">
        <f>E1587+E1591</f>
        <v>511538461.53846151</v>
      </c>
      <c r="F1592" s="76">
        <f>F1587+F1591</f>
        <v>511627450.98039216</v>
      </c>
      <c r="G1592" s="76">
        <f>G1587+G1591</f>
        <v>525281553.39805824</v>
      </c>
    </row>
    <row r="1593" spans="1:9" hidden="1">
      <c r="A1593" s="333" t="s">
        <v>228</v>
      </c>
      <c r="B1593" s="104" t="e">
        <f>#REF!</f>
        <v>#REF!</v>
      </c>
      <c r="C1593" s="206" t="s">
        <v>64</v>
      </c>
      <c r="D1593" s="112">
        <v>0.5</v>
      </c>
      <c r="E1593" s="112">
        <v>0.56999999999999995</v>
      </c>
      <c r="F1593" s="112">
        <v>0.6</v>
      </c>
      <c r="G1593" s="112">
        <v>0.65</v>
      </c>
    </row>
    <row r="1594" spans="1:9" ht="21.75" hidden="1" customHeight="1">
      <c r="A1594" s="333"/>
      <c r="B1594" s="106" t="s">
        <v>219</v>
      </c>
      <c r="C1594" s="206" t="s">
        <v>64</v>
      </c>
      <c r="D1594" s="78">
        <v>1</v>
      </c>
      <c r="E1594" s="78">
        <v>1</v>
      </c>
      <c r="F1594" s="78">
        <v>1</v>
      </c>
      <c r="G1594" s="78">
        <v>1</v>
      </c>
      <c r="H1594" s="78">
        <v>1</v>
      </c>
    </row>
    <row r="1595" spans="1:9" ht="21.75" hidden="1" customHeight="1">
      <c r="A1595" s="333"/>
      <c r="B1595" s="106" t="s">
        <v>220</v>
      </c>
      <c r="C1595" s="206" t="s">
        <v>64</v>
      </c>
      <c r="D1595" s="78"/>
      <c r="E1595" s="107" t="e">
        <f>(#REF!-E1594)/E1594</f>
        <v>#REF!</v>
      </c>
      <c r="F1595" s="107" t="e">
        <f>(#REF!-F1594)/F1594</f>
        <v>#REF!</v>
      </c>
      <c r="G1595" s="107" t="e">
        <f>(#REF!-G1594)/G1594</f>
        <v>#REF!</v>
      </c>
    </row>
    <row r="1596" spans="1:9" ht="21.75" hidden="1" customHeight="1">
      <c r="A1596" s="333"/>
      <c r="B1596" s="106" t="s">
        <v>221</v>
      </c>
      <c r="C1596" s="206" t="s">
        <v>64</v>
      </c>
      <c r="D1596" s="101"/>
      <c r="E1596" s="75" t="e">
        <f>E1595*E1566</f>
        <v>#REF!</v>
      </c>
      <c r="F1596" s="75" t="e">
        <f>F1595*F1566</f>
        <v>#REF!</v>
      </c>
      <c r="G1596" s="75" t="e">
        <f>G1595*G1566</f>
        <v>#REF!</v>
      </c>
    </row>
    <row r="1597" spans="1:9" ht="21.75" hidden="1" customHeight="1">
      <c r="A1597" s="333"/>
      <c r="B1597" s="106" t="s">
        <v>222</v>
      </c>
      <c r="C1597" s="206" t="s">
        <v>64</v>
      </c>
      <c r="D1597" s="101"/>
      <c r="E1597" s="75" t="e">
        <f>E1592+E1596</f>
        <v>#REF!</v>
      </c>
      <c r="F1597" s="75" t="e">
        <f>F1592+F1596</f>
        <v>#REF!</v>
      </c>
      <c r="G1597" s="75" t="e">
        <f>G1592+G1596</f>
        <v>#REF!</v>
      </c>
    </row>
    <row r="1598" spans="1:9" ht="37.5" hidden="1" customHeight="1">
      <c r="A1598" s="333" t="s">
        <v>229</v>
      </c>
      <c r="B1598" s="104" t="s">
        <v>230</v>
      </c>
      <c r="C1598" s="206" t="s">
        <v>64</v>
      </c>
      <c r="D1598" s="113" t="s">
        <v>231</v>
      </c>
      <c r="E1598" s="113" t="s">
        <v>232</v>
      </c>
      <c r="F1598" s="113" t="s">
        <v>233</v>
      </c>
      <c r="G1598" s="113" t="s">
        <v>231</v>
      </c>
    </row>
    <row r="1599" spans="1:9" ht="21.75" hidden="1" customHeight="1">
      <c r="A1599" s="333"/>
      <c r="B1599" s="106" t="s">
        <v>219</v>
      </c>
      <c r="C1599" s="206" t="s">
        <v>64</v>
      </c>
      <c r="D1599" s="78">
        <v>1</v>
      </c>
      <c r="E1599" s="78">
        <v>1</v>
      </c>
      <c r="F1599" s="78">
        <v>1</v>
      </c>
      <c r="G1599" s="78">
        <v>1</v>
      </c>
      <c r="H1599" s="78">
        <v>1</v>
      </c>
    </row>
    <row r="1600" spans="1:9" ht="21.75" hidden="1" customHeight="1">
      <c r="A1600" s="333"/>
      <c r="B1600" s="106" t="s">
        <v>220</v>
      </c>
      <c r="C1600" s="206" t="s">
        <v>64</v>
      </c>
      <c r="D1600" s="78"/>
      <c r="E1600" s="107" t="e">
        <f>(#REF!-E1599)/E1599</f>
        <v>#REF!</v>
      </c>
      <c r="F1600" s="107" t="e">
        <f>(#REF!-F1599)/F1599</f>
        <v>#REF!</v>
      </c>
      <c r="G1600" s="107" t="e">
        <f>(#REF!-G1599)/G1599</f>
        <v>#REF!</v>
      </c>
    </row>
    <row r="1601" spans="1:11" ht="21.75" hidden="1" customHeight="1">
      <c r="A1601" s="333"/>
      <c r="B1601" s="106" t="s">
        <v>221</v>
      </c>
      <c r="C1601" s="206" t="s">
        <v>64</v>
      </c>
      <c r="D1601" s="101"/>
      <c r="E1601" s="75" t="e">
        <f>E1600*E1566</f>
        <v>#REF!</v>
      </c>
      <c r="F1601" s="75" t="e">
        <f>F1600*F1566</f>
        <v>#REF!</v>
      </c>
      <c r="G1601" s="75" t="e">
        <f>G1600*G1566</f>
        <v>#REF!</v>
      </c>
    </row>
    <row r="1602" spans="1:11" ht="21.75" hidden="1" customHeight="1">
      <c r="A1602" s="333"/>
      <c r="B1602" s="106" t="s">
        <v>222</v>
      </c>
      <c r="C1602" s="206" t="s">
        <v>64</v>
      </c>
      <c r="D1602" s="101"/>
      <c r="E1602" s="75" t="e">
        <f>E1597+E1601</f>
        <v>#REF!</v>
      </c>
      <c r="F1602" s="75" t="e">
        <f>F1597+F1601</f>
        <v>#REF!</v>
      </c>
      <c r="G1602" s="75" t="e">
        <f>G1597+G1601</f>
        <v>#REF!</v>
      </c>
    </row>
    <row r="1603" spans="1:11" s="22" customFormat="1" ht="19.350000000000001" hidden="1" customHeight="1">
      <c r="A1603" s="98">
        <v>6</v>
      </c>
      <c r="B1603" s="96" t="s">
        <v>234</v>
      </c>
      <c r="C1603" s="65" t="s">
        <v>64</v>
      </c>
      <c r="D1603" s="102"/>
      <c r="E1603" s="154" t="e">
        <f>E1566+E1581+E1586+E1591+E1596+E1576+E1571+E1601</f>
        <v>#REF!</v>
      </c>
      <c r="F1603" s="154" t="e">
        <f>F1566+F1581+F1586+F1591+F1596+F1576+F1571+F1601</f>
        <v>#REF!</v>
      </c>
      <c r="G1603" s="154" t="e">
        <f>G1566+G1581+G1586+G1591+G1596+G1576+G1571+G1601</f>
        <v>#REF!</v>
      </c>
      <c r="I1603" s="23"/>
    </row>
    <row r="1604" spans="1:11" s="22" customFormat="1" ht="33" hidden="1" customHeight="1">
      <c r="A1604" s="98" t="s">
        <v>285</v>
      </c>
      <c r="B1604" s="96" t="s">
        <v>235</v>
      </c>
      <c r="C1604" s="65" t="s">
        <v>64</v>
      </c>
      <c r="D1604" s="102"/>
      <c r="E1604" s="334" t="e">
        <f>ROUND((E1603+F1603+G1603)/3,-6)</f>
        <v>#REF!</v>
      </c>
      <c r="F1604" s="334"/>
      <c r="G1604" s="334"/>
      <c r="I1604" s="23"/>
    </row>
    <row r="1605" spans="1:11" s="22" customFormat="1" ht="51.6" hidden="1" customHeight="1">
      <c r="A1605" s="98" t="s">
        <v>286</v>
      </c>
      <c r="B1605" s="96" t="s">
        <v>236</v>
      </c>
      <c r="C1605" s="65" t="s">
        <v>64</v>
      </c>
      <c r="D1605" s="102"/>
      <c r="E1605" s="155" t="e">
        <f>(E1603-E1604)/E1604</f>
        <v>#REF!</v>
      </c>
      <c r="F1605" s="155" t="e">
        <f>(F1603-E1604)/E1604</f>
        <v>#REF!</v>
      </c>
      <c r="G1605" s="155" t="e">
        <f>(G1603-E1604)/E1604</f>
        <v>#REF!</v>
      </c>
      <c r="I1605" s="23"/>
    </row>
    <row r="1606" spans="1:11" ht="21" hidden="1" customHeight="1">
      <c r="A1606" s="98">
        <v>7</v>
      </c>
      <c r="B1606" s="99" t="s">
        <v>237</v>
      </c>
      <c r="C1606" s="206" t="s">
        <v>64</v>
      </c>
      <c r="D1606" s="114"/>
      <c r="E1606" s="76" t="e">
        <f>ABS(E1581)+ABS(E1586)+ABS(E1591)+ABS(E1596)+ ABS(E1576)+ ABS(E1571)+ABS(E1601)</f>
        <v>#REF!</v>
      </c>
      <c r="F1606" s="76" t="e">
        <f>ABS(F1581)+ABS(F1586)+ABS(F1591)+ABS(F1596)+ ABS(F1576)+ ABS(F1571)+ABS(F1601)</f>
        <v>#REF!</v>
      </c>
      <c r="G1606" s="76" t="e">
        <f>ABS(G1581)+ABS(G1586)+ABS(G1591)+ABS(G1596)+ ABS(G1576)+ ABS(G1571)+ABS(G1601)</f>
        <v>#REF!</v>
      </c>
    </row>
    <row r="1607" spans="1:11" ht="18.600000000000001" hidden="1" customHeight="1">
      <c r="A1607" s="98">
        <v>8</v>
      </c>
      <c r="B1607" s="99" t="s">
        <v>238</v>
      </c>
      <c r="C1607" s="206" t="s">
        <v>64</v>
      </c>
      <c r="D1607" s="101"/>
      <c r="E1607" s="76">
        <v>1</v>
      </c>
      <c r="F1607" s="76">
        <v>2</v>
      </c>
      <c r="G1607" s="76">
        <v>2</v>
      </c>
    </row>
    <row r="1608" spans="1:11" ht="19.350000000000001" hidden="1" customHeight="1">
      <c r="A1608" s="98">
        <v>9</v>
      </c>
      <c r="B1608" s="99" t="s">
        <v>239</v>
      </c>
      <c r="C1608" s="206" t="s">
        <v>64</v>
      </c>
      <c r="D1608" s="101"/>
      <c r="E1608" s="115" t="s">
        <v>347</v>
      </c>
      <c r="F1608" s="115" t="s">
        <v>403</v>
      </c>
      <c r="G1608" s="115" t="s">
        <v>346</v>
      </c>
      <c r="H1608" s="116"/>
      <c r="I1608" s="116" t="e">
        <f>F1580+F1590+F1595</f>
        <v>#REF!</v>
      </c>
      <c r="J1608" s="116" t="e">
        <f>G1580+G1590+G1595</f>
        <v>#REF!</v>
      </c>
      <c r="K1608" s="116" t="e">
        <f>G1580+G1590+G1595</f>
        <v>#REF!</v>
      </c>
    </row>
    <row r="1609" spans="1:11" s="23" customFormat="1" ht="21" hidden="1" customHeight="1">
      <c r="A1609" s="117">
        <v>10</v>
      </c>
      <c r="B1609" s="118" t="s">
        <v>240</v>
      </c>
      <c r="C1609" s="118" t="s">
        <v>64</v>
      </c>
      <c r="D1609" s="119"/>
      <c r="E1609" s="120" t="e">
        <f>E1581+E1586+E1596+E1591+E1601+E1576+E1571</f>
        <v>#REF!</v>
      </c>
      <c r="F1609" s="120" t="e">
        <f>F1581+F1586+F1596+F1591+F1601+F1576+F1571</f>
        <v>#REF!</v>
      </c>
      <c r="G1609" s="120" t="e">
        <f>G1581+G1586+G1596+G1591+G1601+G1576+G1571</f>
        <v>#REF!</v>
      </c>
    </row>
    <row r="1610" spans="1:11" s="23" customFormat="1" ht="31.5" hidden="1">
      <c r="A1610" s="117"/>
      <c r="B1610" s="121" t="s">
        <v>241</v>
      </c>
      <c r="C1610" s="118" t="s">
        <v>64</v>
      </c>
      <c r="D1610" s="119"/>
      <c r="E1610" s="335" t="e">
        <f>ROUND(E1604,-6)</f>
        <v>#REF!</v>
      </c>
      <c r="F1610" s="335"/>
      <c r="G1610" s="335"/>
    </row>
    <row r="1611" spans="1:11" s="19" customFormat="1" ht="8.25" hidden="1" customHeight="1">
      <c r="A1611" s="122"/>
      <c r="B1611" s="122"/>
      <c r="C1611" s="122"/>
      <c r="D1611" s="122"/>
      <c r="E1611" s="23"/>
      <c r="F1611" s="23"/>
      <c r="G1611" s="23"/>
    </row>
    <row r="1612" spans="1:11" s="19" customFormat="1" ht="21.75" hidden="1" customHeight="1">
      <c r="A1612" s="122" t="s">
        <v>275</v>
      </c>
      <c r="B1612" s="336" t="s">
        <v>243</v>
      </c>
      <c r="C1612" s="336"/>
      <c r="D1612" s="336"/>
      <c r="E1612" s="336"/>
      <c r="F1612" s="336"/>
      <c r="G1612" s="336"/>
    </row>
    <row r="1613" spans="1:11" s="40" customFormat="1" ht="35.25" hidden="1" customHeight="1">
      <c r="A1613" s="337" t="s">
        <v>244</v>
      </c>
      <c r="B1613" s="337"/>
      <c r="C1613" s="337"/>
      <c r="D1613" s="337"/>
      <c r="E1613" s="337"/>
      <c r="F1613" s="337"/>
      <c r="G1613" s="337"/>
      <c r="I1613" s="85"/>
    </row>
    <row r="1614" spans="1:11" s="40" customFormat="1" ht="21" hidden="1" customHeight="1">
      <c r="A1614" s="123" t="s">
        <v>245</v>
      </c>
      <c r="C1614" s="40" t="s">
        <v>64</v>
      </c>
      <c r="E1614" s="124" t="e">
        <f>ROUND(E1610,-3)</f>
        <v>#REF!</v>
      </c>
      <c r="F1614" s="48" t="s">
        <v>246</v>
      </c>
      <c r="I1614" s="85"/>
    </row>
    <row r="1615" spans="1:11" s="19" customFormat="1" ht="5.25" hidden="1" customHeight="1">
      <c r="A1615" s="122"/>
      <c r="B1615" s="122"/>
      <c r="C1615" s="122"/>
      <c r="D1615" s="122"/>
      <c r="E1615" s="23"/>
      <c r="F1615" s="23"/>
      <c r="G1615" s="23"/>
    </row>
    <row r="1616" spans="1:11" s="40" customFormat="1" ht="24.75" hidden="1" customHeight="1">
      <c r="A1616" s="338" t="s">
        <v>247</v>
      </c>
      <c r="B1616" s="339"/>
      <c r="C1616" s="339"/>
      <c r="D1616" s="340"/>
      <c r="E1616" s="51" t="s">
        <v>174</v>
      </c>
      <c r="F1616" s="51" t="s">
        <v>175</v>
      </c>
      <c r="G1616" s="51" t="s">
        <v>176</v>
      </c>
      <c r="I1616" s="85"/>
    </row>
    <row r="1617" spans="1:9" s="40" customFormat="1" ht="24.75" hidden="1" customHeight="1">
      <c r="A1617" s="341"/>
      <c r="B1617" s="342"/>
      <c r="C1617" s="342"/>
      <c r="D1617" s="343"/>
      <c r="E1617" s="125" t="e">
        <f>E1605</f>
        <v>#REF!</v>
      </c>
      <c r="F1617" s="125" t="e">
        <f>F1605</f>
        <v>#REF!</v>
      </c>
      <c r="G1617" s="125" t="e">
        <f>G1605</f>
        <v>#REF!</v>
      </c>
      <c r="I1617" s="85"/>
    </row>
    <row r="1618" spans="1:9" s="40" customFormat="1" ht="24.75" hidden="1" customHeight="1">
      <c r="A1618" s="344"/>
      <c r="B1618" s="345"/>
      <c r="C1618" s="345"/>
      <c r="D1618" s="346"/>
      <c r="E1618" s="125" t="s">
        <v>248</v>
      </c>
      <c r="F1618" s="125" t="s">
        <v>248</v>
      </c>
      <c r="G1618" s="125" t="s">
        <v>248</v>
      </c>
      <c r="I1618" s="85"/>
    </row>
    <row r="1619" spans="1:9" s="40" customFormat="1" ht="5.25" hidden="1" customHeight="1">
      <c r="A1619" s="123"/>
      <c r="G1619" s="126"/>
      <c r="I1619" s="85"/>
    </row>
    <row r="1620" spans="1:9" s="40" customFormat="1" ht="21" hidden="1" customHeight="1">
      <c r="A1620" s="347" t="s">
        <v>249</v>
      </c>
      <c r="B1620" s="347"/>
      <c r="C1620" s="347"/>
      <c r="D1620" s="347"/>
      <c r="E1620" s="347"/>
      <c r="F1620" s="347"/>
      <c r="G1620" s="347"/>
      <c r="I1620" s="85"/>
    </row>
    <row r="1621" spans="1:9" s="40" customFormat="1" ht="6" hidden="1" customHeight="1">
      <c r="A1621" s="127"/>
      <c r="B1621" s="127"/>
      <c r="C1621" s="123"/>
      <c r="D1621" s="127"/>
      <c r="E1621" s="127"/>
      <c r="F1621" s="127"/>
      <c r="G1621" s="127"/>
      <c r="I1621" s="85"/>
    </row>
    <row r="1622" spans="1:9" s="48" customFormat="1" ht="21" hidden="1" customHeight="1">
      <c r="A1622" s="313" t="s">
        <v>250</v>
      </c>
      <c r="B1622" s="313"/>
      <c r="C1622" s="313"/>
      <c r="D1622" s="313"/>
      <c r="E1622" s="313"/>
      <c r="F1622" s="313"/>
      <c r="G1622" s="313"/>
      <c r="I1622" s="124"/>
    </row>
    <row r="1623" spans="1:9" s="48" customFormat="1" ht="21" hidden="1" customHeight="1">
      <c r="A1623" s="313" t="s">
        <v>251</v>
      </c>
      <c r="B1623" s="313"/>
      <c r="C1623" s="313"/>
      <c r="D1623" s="313"/>
      <c r="E1623" s="313"/>
      <c r="F1623" s="313"/>
      <c r="G1623" s="313"/>
      <c r="I1623" s="124"/>
    </row>
    <row r="1624" spans="1:9" s="48" customFormat="1" ht="41.25" hidden="1" customHeight="1">
      <c r="A1624" s="314" t="s">
        <v>252</v>
      </c>
      <c r="B1624" s="315"/>
      <c r="C1624" s="315"/>
      <c r="D1624" s="315"/>
      <c r="E1624" s="315"/>
      <c r="F1624" s="315"/>
      <c r="G1624" s="315"/>
      <c r="I1624" s="124"/>
    </row>
    <row r="1625" spans="1:9" s="48" customFormat="1" ht="28.5" hidden="1" customHeight="1">
      <c r="A1625" s="35"/>
      <c r="B1625" s="26" t="s">
        <v>253</v>
      </c>
      <c r="C1625" s="68"/>
      <c r="D1625" s="26"/>
      <c r="E1625" s="128" t="s">
        <v>254</v>
      </c>
      <c r="F1625" s="316"/>
      <c r="G1625" s="316"/>
      <c r="I1625" s="124"/>
    </row>
    <row r="1626" spans="1:9" s="48" customFormat="1" ht="21.6" hidden="1" customHeight="1">
      <c r="A1626" s="35"/>
      <c r="B1626" s="317" t="s">
        <v>255</v>
      </c>
      <c r="C1626" s="318"/>
      <c r="D1626" s="318"/>
      <c r="E1626" s="290" t="s">
        <v>256</v>
      </c>
      <c r="F1626" s="290"/>
      <c r="G1626" s="290"/>
      <c r="I1626" s="124"/>
    </row>
    <row r="1627" spans="1:9" s="48" customFormat="1" ht="21.6" hidden="1" customHeight="1">
      <c r="A1627" s="35"/>
      <c r="B1627" s="317"/>
      <c r="C1627" s="319"/>
      <c r="D1627" s="319"/>
      <c r="E1627" s="290" t="s">
        <v>257</v>
      </c>
      <c r="F1627" s="290"/>
      <c r="G1627" s="290"/>
      <c r="I1627" s="124"/>
    </row>
    <row r="1628" spans="1:9" s="48" customFormat="1" ht="21.6" hidden="1" customHeight="1">
      <c r="A1628" s="35"/>
      <c r="B1628" s="26"/>
      <c r="C1628" s="68"/>
      <c r="D1628" s="26"/>
      <c r="E1628" s="290" t="s">
        <v>258</v>
      </c>
      <c r="F1628" s="290"/>
      <c r="G1628" s="290"/>
      <c r="I1628" s="124"/>
    </row>
    <row r="1629" spans="1:9" s="48" customFormat="1" ht="21.6" hidden="1" customHeight="1">
      <c r="A1629" s="35"/>
      <c r="B1629" s="26"/>
      <c r="C1629" s="68"/>
      <c r="D1629" s="26"/>
      <c r="E1629" s="290" t="s">
        <v>259</v>
      </c>
      <c r="F1629" s="290"/>
      <c r="G1629" s="290"/>
      <c r="I1629" s="124"/>
    </row>
    <row r="1630" spans="1:9" s="48" customFormat="1" ht="21.6" hidden="1" customHeight="1">
      <c r="A1630" s="35"/>
      <c r="B1630" s="26" t="s">
        <v>260</v>
      </c>
      <c r="C1630" s="68"/>
      <c r="D1630" s="26"/>
      <c r="E1630" s="26"/>
      <c r="F1630" s="26"/>
      <c r="G1630" s="26"/>
      <c r="I1630" s="124"/>
    </row>
    <row r="1631" spans="1:9" s="49" customFormat="1" ht="10.5" hidden="1" customHeight="1">
      <c r="B1631" s="18"/>
      <c r="C1631" s="18"/>
      <c r="D1631" s="18"/>
      <c r="E1631" s="18"/>
      <c r="F1631" s="18"/>
      <c r="G1631" s="50"/>
    </row>
    <row r="1632" spans="1:9" s="52" customFormat="1" ht="39.75" hidden="1" customHeight="1">
      <c r="A1632" s="51" t="s">
        <v>1</v>
      </c>
      <c r="B1632" s="320" t="s">
        <v>261</v>
      </c>
      <c r="C1632" s="321"/>
      <c r="D1632" s="51" t="s">
        <v>262</v>
      </c>
      <c r="E1632" s="51" t="s">
        <v>263</v>
      </c>
      <c r="F1632" s="51" t="s">
        <v>264</v>
      </c>
      <c r="G1632" s="51" t="s">
        <v>40</v>
      </c>
      <c r="I1632" s="49"/>
    </row>
    <row r="1633" spans="1:9" ht="21.95" hidden="1" customHeight="1">
      <c r="A1633" s="54">
        <v>1</v>
      </c>
      <c r="B1633" s="295" t="s">
        <v>20</v>
      </c>
      <c r="C1633" s="297"/>
      <c r="D1633" s="129">
        <v>0.75</v>
      </c>
      <c r="E1633" s="129">
        <v>0.55000000000000004</v>
      </c>
      <c r="F1633" s="130">
        <f>D1633*E1633</f>
        <v>0.41250000000000003</v>
      </c>
      <c r="G1633" s="57"/>
    </row>
    <row r="1634" spans="1:9" ht="21.95" hidden="1" customHeight="1">
      <c r="A1634" s="54">
        <v>2</v>
      </c>
      <c r="B1634" s="295" t="s">
        <v>265</v>
      </c>
      <c r="C1634" s="297"/>
      <c r="D1634" s="129">
        <v>0.8</v>
      </c>
      <c r="E1634" s="129">
        <v>0.15</v>
      </c>
      <c r="F1634" s="130">
        <f>D1634*E1634</f>
        <v>0.12</v>
      </c>
      <c r="G1634" s="56"/>
    </row>
    <row r="1635" spans="1:9" ht="21.95" hidden="1" customHeight="1">
      <c r="A1635" s="54">
        <v>3</v>
      </c>
      <c r="B1635" s="295" t="s">
        <v>266</v>
      </c>
      <c r="C1635" s="297"/>
      <c r="D1635" s="129">
        <v>0.75</v>
      </c>
      <c r="E1635" s="129">
        <v>0.2</v>
      </c>
      <c r="F1635" s="130">
        <f>D1635*E1635</f>
        <v>0.15000000000000002</v>
      </c>
      <c r="G1635" s="101"/>
    </row>
    <row r="1636" spans="1:9" ht="21.95" hidden="1" customHeight="1">
      <c r="A1636" s="54">
        <v>4</v>
      </c>
      <c r="B1636" s="322" t="s">
        <v>267</v>
      </c>
      <c r="C1636" s="323"/>
      <c r="D1636" s="129">
        <v>0.7</v>
      </c>
      <c r="E1636" s="129">
        <v>0.1</v>
      </c>
      <c r="F1636" s="130">
        <f>D1636*E1636</f>
        <v>6.9999999999999993E-2</v>
      </c>
      <c r="G1636" s="101"/>
    </row>
    <row r="1637" spans="1:9" s="63" customFormat="1" ht="21.95" hidden="1" customHeight="1">
      <c r="A1637" s="54"/>
      <c r="B1637" s="324" t="s">
        <v>268</v>
      </c>
      <c r="C1637" s="325"/>
      <c r="D1637" s="326">
        <f>SUM(F1633:F1636)</f>
        <v>0.75249999999999995</v>
      </c>
      <c r="E1637" s="327"/>
      <c r="F1637" s="328"/>
      <c r="G1637" s="62"/>
      <c r="I1637" s="19"/>
    </row>
    <row r="1638" spans="1:9" s="63" customFormat="1" ht="21.95" hidden="1" customHeight="1">
      <c r="A1638" s="54"/>
      <c r="B1638" s="324" t="s">
        <v>269</v>
      </c>
      <c r="C1638" s="325"/>
      <c r="D1638" s="326">
        <f>1-D1637</f>
        <v>0.24750000000000005</v>
      </c>
      <c r="E1638" s="327"/>
      <c r="F1638" s="328"/>
      <c r="G1638" s="62"/>
      <c r="I1638" s="19"/>
    </row>
    <row r="1639" spans="1:9" s="63" customFormat="1" ht="8.25" hidden="1" customHeight="1">
      <c r="A1639" s="49"/>
      <c r="B1639" s="131"/>
      <c r="C1639" s="208"/>
      <c r="D1639" s="132"/>
      <c r="E1639" s="132"/>
      <c r="F1639" s="132"/>
      <c r="G1639" s="133"/>
      <c r="I1639" s="19"/>
    </row>
    <row r="1640" spans="1:9" ht="22.5" hidden="1" customHeight="1">
      <c r="A1640" s="303" t="s">
        <v>276</v>
      </c>
      <c r="B1640" s="303"/>
      <c r="C1640" s="303"/>
      <c r="D1640" s="303"/>
      <c r="E1640" s="303"/>
      <c r="F1640" s="303"/>
      <c r="G1640" s="303"/>
    </row>
    <row r="1641" spans="1:9" ht="7.5" hidden="1" customHeight="1">
      <c r="D1641" s="52"/>
    </row>
    <row r="1642" spans="1:9" ht="23.25" hidden="1" customHeight="1">
      <c r="D1642" s="52"/>
      <c r="G1642" s="134" t="s">
        <v>270</v>
      </c>
    </row>
    <row r="1643" spans="1:9" ht="7.5" hidden="1" customHeight="1">
      <c r="D1643" s="52"/>
    </row>
    <row r="1644" spans="1:9" s="136" customFormat="1" ht="25.35" hidden="1" customHeight="1">
      <c r="A1644" s="307" t="s">
        <v>271</v>
      </c>
      <c r="B1644" s="308"/>
      <c r="C1644" s="308"/>
      <c r="D1644" s="309"/>
      <c r="E1644" s="135" t="s">
        <v>6</v>
      </c>
      <c r="F1644" s="135" t="s">
        <v>287</v>
      </c>
      <c r="G1644" s="135" t="s">
        <v>8</v>
      </c>
      <c r="I1644" s="137"/>
    </row>
    <row r="1645" spans="1:9" s="141" customFormat="1" ht="27" hidden="1" customHeight="1">
      <c r="A1645" s="349" t="e">
        <f>D1419</f>
        <v>#REF!</v>
      </c>
      <c r="B1645" s="311"/>
      <c r="C1645" s="311"/>
      <c r="D1645" s="312"/>
      <c r="E1645" s="138">
        <v>1</v>
      </c>
      <c r="F1645" s="139" t="e">
        <f>E1614</f>
        <v>#REF!</v>
      </c>
      <c r="G1645" s="140" t="e">
        <f>ROUND(E1645*F1645,-6)</f>
        <v>#REF!</v>
      </c>
      <c r="I1645" s="142"/>
    </row>
    <row r="1646" spans="1:9" hidden="1"/>
    <row r="1647" spans="1:9" hidden="1"/>
    <row r="1648" spans="1:9" hidden="1"/>
    <row r="1649" spans="1:9" hidden="1"/>
    <row r="1650" spans="1:9" hidden="1"/>
    <row r="1651" spans="1:9" hidden="1"/>
    <row r="1652" spans="1:9" hidden="1"/>
    <row r="1653" spans="1:9" hidden="1"/>
    <row r="1654" spans="1:9" hidden="1"/>
    <row r="1655" spans="1:9" hidden="1"/>
    <row r="1656" spans="1:9" hidden="1"/>
    <row r="1657" spans="1:9" hidden="1"/>
    <row r="1658" spans="1:9" s="22" customFormat="1" hidden="1">
      <c r="A1658" s="22" t="s">
        <v>404</v>
      </c>
      <c r="B1658" s="22" t="e">
        <f>'Bảng tổng hợp kết quả'!#REF!</f>
        <v>#REF!</v>
      </c>
      <c r="F1658" s="156"/>
      <c r="I1658" s="23"/>
    </row>
    <row r="1659" spans="1:9" ht="19.7" hidden="1" customHeight="1">
      <c r="A1659" s="303" t="s">
        <v>272</v>
      </c>
      <c r="B1659" s="303"/>
      <c r="C1659" s="303"/>
      <c r="D1659" s="303"/>
      <c r="E1659" s="303"/>
      <c r="F1659" s="303"/>
      <c r="G1659" s="303"/>
    </row>
    <row r="1660" spans="1:9" hidden="1">
      <c r="A1660" s="24" t="s">
        <v>61</v>
      </c>
      <c r="B1660" s="25" t="s">
        <v>62</v>
      </c>
      <c r="C1660" s="22"/>
      <c r="D1660" s="303"/>
      <c r="E1660" s="303"/>
      <c r="F1660" s="303"/>
      <c r="G1660" s="303"/>
    </row>
    <row r="1661" spans="1:9" hidden="1">
      <c r="A1661" s="27" t="s">
        <v>55</v>
      </c>
      <c r="B1661" s="28" t="s">
        <v>63</v>
      </c>
      <c r="C1661" s="28" t="s">
        <v>64</v>
      </c>
      <c r="D1661" s="305" t="e">
        <f>B1658</f>
        <v>#REF!</v>
      </c>
      <c r="E1661" s="305"/>
      <c r="F1661" s="305"/>
      <c r="G1661" s="305"/>
    </row>
    <row r="1662" spans="1:9" hidden="1">
      <c r="A1662" s="27" t="s">
        <v>55</v>
      </c>
      <c r="B1662" s="29" t="s">
        <v>65</v>
      </c>
      <c r="C1662" s="28" t="s">
        <v>64</v>
      </c>
      <c r="D1662" s="305" t="s">
        <v>331</v>
      </c>
      <c r="E1662" s="305"/>
      <c r="F1662" s="305"/>
      <c r="G1662" s="305"/>
    </row>
    <row r="1663" spans="1:9" hidden="1">
      <c r="A1663" s="27" t="s">
        <v>55</v>
      </c>
      <c r="B1663" s="29" t="s">
        <v>4</v>
      </c>
      <c r="C1663" s="28" t="s">
        <v>64</v>
      </c>
      <c r="D1663" s="306" t="s">
        <v>36</v>
      </c>
      <c r="E1663" s="306"/>
      <c r="F1663" s="306"/>
      <c r="G1663" s="306"/>
    </row>
    <row r="1664" spans="1:9" hidden="1">
      <c r="A1664" s="27" t="s">
        <v>55</v>
      </c>
      <c r="B1664" s="29" t="s">
        <v>3</v>
      </c>
      <c r="C1664" s="28"/>
      <c r="D1664" s="29">
        <v>2018</v>
      </c>
      <c r="E1664" s="29"/>
      <c r="F1664" s="29"/>
      <c r="G1664" s="29"/>
    </row>
    <row r="1665" spans="1:7" hidden="1">
      <c r="A1665" s="27" t="s">
        <v>55</v>
      </c>
      <c r="B1665" s="30" t="s">
        <v>66</v>
      </c>
      <c r="C1665" s="30" t="s">
        <v>64</v>
      </c>
      <c r="D1665" s="301" t="s">
        <v>405</v>
      </c>
      <c r="E1665" s="301"/>
      <c r="F1665" s="301"/>
      <c r="G1665" s="301"/>
    </row>
    <row r="1666" spans="1:7" hidden="1">
      <c r="A1666" s="27" t="s">
        <v>55</v>
      </c>
      <c r="B1666" s="30" t="s">
        <v>67</v>
      </c>
      <c r="C1666" s="30" t="s">
        <v>64</v>
      </c>
      <c r="D1666" s="301" t="s">
        <v>406</v>
      </c>
      <c r="E1666" s="301"/>
      <c r="F1666" s="301"/>
      <c r="G1666" s="301"/>
    </row>
    <row r="1667" spans="1:7" hidden="1">
      <c r="A1667" s="27" t="s">
        <v>55</v>
      </c>
      <c r="B1667" s="30" t="s">
        <v>68</v>
      </c>
      <c r="C1667" s="30" t="s">
        <v>64</v>
      </c>
      <c r="D1667" s="301" t="s">
        <v>407</v>
      </c>
      <c r="E1667" s="301"/>
      <c r="F1667" s="301"/>
      <c r="G1667" s="301"/>
    </row>
    <row r="1668" spans="1:7" hidden="1">
      <c r="A1668" s="27" t="s">
        <v>55</v>
      </c>
      <c r="B1668" s="30" t="s">
        <v>69</v>
      </c>
      <c r="C1668" s="30" t="s">
        <v>64</v>
      </c>
      <c r="D1668" s="301" t="s">
        <v>293</v>
      </c>
      <c r="E1668" s="301"/>
      <c r="F1668" s="301"/>
      <c r="G1668" s="301"/>
    </row>
    <row r="1669" spans="1:7" hidden="1">
      <c r="A1669" s="27" t="s">
        <v>55</v>
      </c>
      <c r="B1669" s="30" t="s">
        <v>70</v>
      </c>
      <c r="C1669" s="30" t="s">
        <v>64</v>
      </c>
      <c r="D1669" s="301" t="s">
        <v>299</v>
      </c>
      <c r="E1669" s="301"/>
      <c r="F1669" s="301"/>
      <c r="G1669" s="301"/>
    </row>
    <row r="1670" spans="1:7" hidden="1">
      <c r="A1670" s="27" t="s">
        <v>55</v>
      </c>
      <c r="B1670" s="30" t="s">
        <v>71</v>
      </c>
      <c r="C1670" s="30" t="s">
        <v>64</v>
      </c>
      <c r="D1670" s="301" t="s">
        <v>335</v>
      </c>
      <c r="E1670" s="301"/>
      <c r="F1670" s="301"/>
      <c r="G1670" s="301"/>
    </row>
    <row r="1671" spans="1:7" hidden="1">
      <c r="A1671" s="27" t="s">
        <v>55</v>
      </c>
      <c r="B1671" s="30" t="s">
        <v>72</v>
      </c>
      <c r="C1671" s="30" t="s">
        <v>64</v>
      </c>
      <c r="D1671" s="301" t="s">
        <v>336</v>
      </c>
      <c r="E1671" s="301"/>
      <c r="F1671" s="301"/>
      <c r="G1671" s="301"/>
    </row>
    <row r="1672" spans="1:7" hidden="1">
      <c r="A1672" s="27" t="s">
        <v>55</v>
      </c>
      <c r="B1672" s="30" t="s">
        <v>73</v>
      </c>
      <c r="C1672" s="30" t="s">
        <v>64</v>
      </c>
      <c r="D1672" s="301" t="s">
        <v>337</v>
      </c>
      <c r="E1672" s="301"/>
      <c r="F1672" s="301"/>
      <c r="G1672" s="301"/>
    </row>
    <row r="1673" spans="1:7" hidden="1">
      <c r="A1673" s="27" t="s">
        <v>55</v>
      </c>
      <c r="B1673" s="30" t="s">
        <v>75</v>
      </c>
      <c r="C1673" s="30" t="s">
        <v>64</v>
      </c>
      <c r="D1673" s="301" t="s">
        <v>338</v>
      </c>
      <c r="E1673" s="301"/>
      <c r="F1673" s="301"/>
      <c r="G1673" s="301"/>
    </row>
    <row r="1674" spans="1:7" hidden="1">
      <c r="A1674" s="27" t="s">
        <v>55</v>
      </c>
      <c r="B1674" s="30" t="s">
        <v>78</v>
      </c>
      <c r="C1674" s="30" t="s">
        <v>64</v>
      </c>
      <c r="D1674" s="301" t="s">
        <v>300</v>
      </c>
      <c r="E1674" s="301"/>
      <c r="F1674" s="301"/>
      <c r="G1674" s="301"/>
    </row>
    <row r="1675" spans="1:7" hidden="1">
      <c r="A1675" s="27" t="s">
        <v>55</v>
      </c>
      <c r="B1675" s="30" t="s">
        <v>79</v>
      </c>
      <c r="C1675" s="30" t="s">
        <v>64</v>
      </c>
      <c r="D1675" s="301" t="s">
        <v>339</v>
      </c>
      <c r="E1675" s="301"/>
      <c r="F1675" s="301"/>
      <c r="G1675" s="301"/>
    </row>
    <row r="1676" spans="1:7" hidden="1">
      <c r="A1676" s="27" t="s">
        <v>55</v>
      </c>
      <c r="B1676" s="30" t="s">
        <v>80</v>
      </c>
      <c r="C1676" s="30" t="s">
        <v>64</v>
      </c>
      <c r="D1676" s="301" t="s">
        <v>408</v>
      </c>
      <c r="E1676" s="301"/>
      <c r="F1676" s="301"/>
      <c r="G1676" s="301"/>
    </row>
    <row r="1677" spans="1:7" ht="36" hidden="1" customHeight="1">
      <c r="A1677" s="27" t="s">
        <v>81</v>
      </c>
      <c r="B1677" s="28" t="s">
        <v>82</v>
      </c>
      <c r="C1677" s="30" t="s">
        <v>64</v>
      </c>
      <c r="D1677" s="348" t="s">
        <v>302</v>
      </c>
      <c r="E1677" s="348"/>
      <c r="F1677" s="348"/>
      <c r="G1677" s="348"/>
    </row>
    <row r="1678" spans="1:7" ht="21.75" hidden="1" customHeight="1">
      <c r="A1678" s="27" t="s">
        <v>55</v>
      </c>
      <c r="B1678" s="28" t="s">
        <v>83</v>
      </c>
      <c r="C1678" s="30" t="s">
        <v>64</v>
      </c>
      <c r="D1678" s="31" t="s">
        <v>84</v>
      </c>
      <c r="E1678" s="32" t="s">
        <v>85</v>
      </c>
      <c r="F1678" s="29" t="s">
        <v>86</v>
      </c>
      <c r="G1678" s="28" t="s">
        <v>87</v>
      </c>
    </row>
    <row r="1679" spans="1:7" ht="21.75" hidden="1" customHeight="1">
      <c r="A1679" s="27" t="s">
        <v>55</v>
      </c>
      <c r="B1679" s="5" t="s">
        <v>88</v>
      </c>
      <c r="C1679" s="30" t="s">
        <v>64</v>
      </c>
      <c r="D1679" s="31" t="s">
        <v>89</v>
      </c>
      <c r="E1679" s="32" t="s">
        <v>90</v>
      </c>
      <c r="F1679" s="29" t="s">
        <v>91</v>
      </c>
      <c r="G1679" s="28" t="s">
        <v>92</v>
      </c>
    </row>
    <row r="1680" spans="1:7" ht="21.75" hidden="1" customHeight="1">
      <c r="A1680" s="27" t="s">
        <v>55</v>
      </c>
      <c r="B1680" s="5" t="s">
        <v>93</v>
      </c>
      <c r="C1680" s="30" t="s">
        <v>64</v>
      </c>
      <c r="D1680" s="31" t="s">
        <v>94</v>
      </c>
      <c r="E1680" s="32" t="s">
        <v>90</v>
      </c>
      <c r="F1680" s="29" t="s">
        <v>95</v>
      </c>
      <c r="G1680" s="28" t="s">
        <v>92</v>
      </c>
    </row>
    <row r="1681" spans="1:7" ht="21.75" hidden="1" customHeight="1">
      <c r="A1681" s="27" t="s">
        <v>55</v>
      </c>
      <c r="B1681" s="5" t="s">
        <v>96</v>
      </c>
      <c r="C1681" s="30" t="s">
        <v>64</v>
      </c>
      <c r="D1681" s="31" t="s">
        <v>89</v>
      </c>
      <c r="E1681" s="32" t="s">
        <v>90</v>
      </c>
      <c r="F1681" s="29" t="s">
        <v>97</v>
      </c>
      <c r="G1681" s="28" t="s">
        <v>92</v>
      </c>
    </row>
    <row r="1682" spans="1:7" ht="21.75" hidden="1" customHeight="1">
      <c r="A1682" s="27" t="s">
        <v>55</v>
      </c>
      <c r="B1682" s="5" t="s">
        <v>98</v>
      </c>
      <c r="C1682" s="30" t="s">
        <v>64</v>
      </c>
      <c r="D1682" s="31" t="s">
        <v>99</v>
      </c>
      <c r="E1682" s="32" t="s">
        <v>90</v>
      </c>
      <c r="F1682" s="29" t="s">
        <v>100</v>
      </c>
      <c r="G1682" s="28" t="s">
        <v>92</v>
      </c>
    </row>
    <row r="1683" spans="1:7" ht="21.75" hidden="1" customHeight="1">
      <c r="A1683" s="27" t="s">
        <v>55</v>
      </c>
      <c r="B1683" s="5" t="s">
        <v>101</v>
      </c>
      <c r="C1683" s="30" t="s">
        <v>64</v>
      </c>
      <c r="D1683" s="31" t="s">
        <v>99</v>
      </c>
      <c r="E1683" s="32" t="s">
        <v>90</v>
      </c>
      <c r="F1683" s="29" t="s">
        <v>102</v>
      </c>
      <c r="G1683" s="28" t="s">
        <v>103</v>
      </c>
    </row>
    <row r="1684" spans="1:7" ht="21.75" hidden="1" customHeight="1">
      <c r="A1684" s="27" t="s">
        <v>55</v>
      </c>
      <c r="B1684" s="5" t="s">
        <v>104</v>
      </c>
      <c r="C1684" s="30" t="s">
        <v>64</v>
      </c>
      <c r="D1684" s="31" t="s">
        <v>94</v>
      </c>
      <c r="E1684" s="32" t="s">
        <v>90</v>
      </c>
      <c r="F1684" s="29" t="s">
        <v>105</v>
      </c>
      <c r="G1684" s="28" t="s">
        <v>106</v>
      </c>
    </row>
    <row r="1685" spans="1:7" ht="21.75" hidden="1" customHeight="1">
      <c r="A1685" s="27" t="s">
        <v>55</v>
      </c>
      <c r="B1685" s="5" t="s">
        <v>107</v>
      </c>
      <c r="C1685" s="30" t="s">
        <v>64</v>
      </c>
      <c r="D1685" s="31" t="s">
        <v>108</v>
      </c>
      <c r="E1685" s="32" t="s">
        <v>90</v>
      </c>
      <c r="F1685" s="29" t="s">
        <v>109</v>
      </c>
      <c r="G1685" s="28" t="s">
        <v>110</v>
      </c>
    </row>
    <row r="1686" spans="1:7" ht="21.75" hidden="1" customHeight="1">
      <c r="A1686" s="27" t="s">
        <v>55</v>
      </c>
      <c r="B1686" s="28" t="s">
        <v>111</v>
      </c>
      <c r="C1686" s="30" t="s">
        <v>64</v>
      </c>
      <c r="D1686" s="5" t="s">
        <v>112</v>
      </c>
      <c r="E1686" s="32" t="s">
        <v>90</v>
      </c>
      <c r="F1686" s="29" t="s">
        <v>113</v>
      </c>
      <c r="G1686" s="28" t="s">
        <v>110</v>
      </c>
    </row>
    <row r="1687" spans="1:7" ht="21.75" hidden="1" customHeight="1">
      <c r="A1687" s="27" t="s">
        <v>55</v>
      </c>
      <c r="B1687" s="28" t="s">
        <v>114</v>
      </c>
      <c r="C1687" s="30" t="s">
        <v>64</v>
      </c>
      <c r="D1687" s="31" t="s">
        <v>115</v>
      </c>
      <c r="E1687" s="32" t="s">
        <v>90</v>
      </c>
      <c r="F1687" s="29" t="s">
        <v>116</v>
      </c>
      <c r="G1687" s="28" t="s">
        <v>110</v>
      </c>
    </row>
    <row r="1688" spans="1:7" ht="21.75" hidden="1" customHeight="1">
      <c r="A1688" s="27" t="s">
        <v>55</v>
      </c>
      <c r="B1688" s="28" t="s">
        <v>117</v>
      </c>
      <c r="C1688" s="30" t="s">
        <v>64</v>
      </c>
      <c r="D1688" s="31" t="s">
        <v>94</v>
      </c>
      <c r="E1688" s="32" t="s">
        <v>90</v>
      </c>
      <c r="F1688" s="29" t="s">
        <v>118</v>
      </c>
      <c r="G1688" s="28" t="s">
        <v>110</v>
      </c>
    </row>
    <row r="1689" spans="1:7" ht="21.75" hidden="1" customHeight="1">
      <c r="A1689" s="27" t="s">
        <v>55</v>
      </c>
      <c r="B1689" s="28" t="s">
        <v>119</v>
      </c>
      <c r="C1689" s="30" t="s">
        <v>64</v>
      </c>
      <c r="D1689" s="31" t="s">
        <v>120</v>
      </c>
      <c r="E1689" s="32" t="s">
        <v>90</v>
      </c>
      <c r="F1689" s="29" t="s">
        <v>121</v>
      </c>
      <c r="G1689" s="28" t="s">
        <v>110</v>
      </c>
    </row>
    <row r="1690" spans="1:7" ht="21.75" hidden="1" customHeight="1">
      <c r="A1690" s="27" t="s">
        <v>55</v>
      </c>
      <c r="B1690" s="28" t="s">
        <v>122</v>
      </c>
      <c r="C1690" s="30" t="s">
        <v>64</v>
      </c>
      <c r="D1690" s="31" t="s">
        <v>108</v>
      </c>
      <c r="E1690" s="32" t="s">
        <v>90</v>
      </c>
      <c r="F1690" s="29" t="s">
        <v>123</v>
      </c>
      <c r="G1690" s="28" t="s">
        <v>110</v>
      </c>
    </row>
    <row r="1691" spans="1:7" ht="21.75" hidden="1" customHeight="1">
      <c r="A1691" s="27" t="s">
        <v>55</v>
      </c>
      <c r="B1691" s="28" t="s">
        <v>124</v>
      </c>
      <c r="C1691" s="30" t="s">
        <v>64</v>
      </c>
      <c r="D1691" s="31" t="s">
        <v>108</v>
      </c>
      <c r="E1691" s="32" t="s">
        <v>90</v>
      </c>
      <c r="F1691" s="29" t="s">
        <v>125</v>
      </c>
      <c r="G1691" s="28" t="s">
        <v>126</v>
      </c>
    </row>
    <row r="1692" spans="1:7" ht="21.75" hidden="1" customHeight="1">
      <c r="A1692" s="27" t="s">
        <v>55</v>
      </c>
      <c r="B1692" s="28" t="s">
        <v>127</v>
      </c>
      <c r="C1692" s="30" t="s">
        <v>64</v>
      </c>
      <c r="D1692" s="31" t="s">
        <v>108</v>
      </c>
      <c r="E1692" s="32" t="s">
        <v>90</v>
      </c>
      <c r="F1692" s="29" t="s">
        <v>128</v>
      </c>
      <c r="G1692" s="28" t="s">
        <v>129</v>
      </c>
    </row>
    <row r="1693" spans="1:7" ht="21.75" hidden="1" customHeight="1">
      <c r="A1693" s="27" t="s">
        <v>55</v>
      </c>
      <c r="B1693" s="28" t="s">
        <v>130</v>
      </c>
      <c r="C1693" s="30" t="s">
        <v>64</v>
      </c>
      <c r="D1693" s="31" t="s">
        <v>131</v>
      </c>
      <c r="E1693" s="32" t="s">
        <v>90</v>
      </c>
      <c r="F1693" s="29" t="s">
        <v>132</v>
      </c>
      <c r="G1693" s="28" t="s">
        <v>129</v>
      </c>
    </row>
    <row r="1694" spans="1:7" ht="21.75" hidden="1" customHeight="1">
      <c r="A1694" s="27" t="s">
        <v>55</v>
      </c>
      <c r="B1694" s="5" t="s">
        <v>133</v>
      </c>
      <c r="C1694" s="30" t="s">
        <v>64</v>
      </c>
      <c r="D1694" s="31" t="s">
        <v>134</v>
      </c>
      <c r="E1694" s="32" t="s">
        <v>90</v>
      </c>
      <c r="F1694" s="29" t="s">
        <v>135</v>
      </c>
      <c r="G1694" s="28" t="s">
        <v>129</v>
      </c>
    </row>
    <row r="1695" spans="1:7" ht="21.75" hidden="1" customHeight="1">
      <c r="A1695" s="27" t="s">
        <v>55</v>
      </c>
      <c r="B1695" s="28" t="s">
        <v>136</v>
      </c>
      <c r="C1695" s="30" t="s">
        <v>64</v>
      </c>
      <c r="D1695" s="31" t="s">
        <v>131</v>
      </c>
      <c r="E1695" s="32" t="s">
        <v>90</v>
      </c>
      <c r="F1695" s="29" t="s">
        <v>137</v>
      </c>
      <c r="G1695" s="28" t="s">
        <v>129</v>
      </c>
    </row>
    <row r="1696" spans="1:7" ht="21.75" hidden="1" customHeight="1">
      <c r="A1696" s="27" t="s">
        <v>55</v>
      </c>
      <c r="B1696" s="28" t="s">
        <v>138</v>
      </c>
      <c r="C1696" s="30" t="s">
        <v>64</v>
      </c>
      <c r="D1696" s="31" t="s">
        <v>131</v>
      </c>
      <c r="E1696" s="32" t="s">
        <v>90</v>
      </c>
      <c r="F1696" s="29" t="s">
        <v>139</v>
      </c>
      <c r="G1696" s="28" t="s">
        <v>87</v>
      </c>
    </row>
    <row r="1697" spans="1:7" ht="21.75" hidden="1" customHeight="1">
      <c r="A1697" s="27" t="s">
        <v>55</v>
      </c>
      <c r="B1697" s="28" t="s">
        <v>140</v>
      </c>
      <c r="C1697" s="30" t="s">
        <v>64</v>
      </c>
      <c r="D1697" s="31" t="s">
        <v>94</v>
      </c>
      <c r="E1697" s="32" t="s">
        <v>90</v>
      </c>
      <c r="F1697" s="29" t="s">
        <v>141</v>
      </c>
      <c r="G1697" s="28" t="s">
        <v>87</v>
      </c>
    </row>
    <row r="1698" spans="1:7" ht="21.75" hidden="1" customHeight="1">
      <c r="A1698" s="27" t="s">
        <v>55</v>
      </c>
      <c r="B1698" s="28" t="s">
        <v>142</v>
      </c>
      <c r="C1698" s="30" t="s">
        <v>64</v>
      </c>
      <c r="D1698" s="31" t="s">
        <v>94</v>
      </c>
      <c r="E1698" s="32" t="s">
        <v>90</v>
      </c>
      <c r="F1698" s="29" t="s">
        <v>143</v>
      </c>
      <c r="G1698" s="28" t="s">
        <v>144</v>
      </c>
    </row>
    <row r="1699" spans="1:7" ht="21.75" hidden="1" customHeight="1">
      <c r="A1699" s="27" t="s">
        <v>55</v>
      </c>
      <c r="B1699" s="28" t="s">
        <v>145</v>
      </c>
      <c r="C1699" s="30" t="s">
        <v>64</v>
      </c>
      <c r="D1699" s="31" t="s">
        <v>99</v>
      </c>
      <c r="E1699" s="32" t="s">
        <v>90</v>
      </c>
      <c r="F1699" s="29" t="s">
        <v>146</v>
      </c>
      <c r="G1699" s="28" t="s">
        <v>147</v>
      </c>
    </row>
    <row r="1700" spans="1:7" ht="21.75" hidden="1" customHeight="1">
      <c r="A1700" s="27" t="s">
        <v>55</v>
      </c>
      <c r="B1700" s="28" t="s">
        <v>148</v>
      </c>
      <c r="C1700" s="30" t="s">
        <v>64</v>
      </c>
      <c r="D1700" s="31" t="s">
        <v>99</v>
      </c>
      <c r="E1700" s="32" t="s">
        <v>90</v>
      </c>
      <c r="F1700" s="29" t="s">
        <v>149</v>
      </c>
      <c r="G1700" s="28" t="s">
        <v>150</v>
      </c>
    </row>
    <row r="1701" spans="1:7" ht="21.75" hidden="1" customHeight="1">
      <c r="A1701" s="27" t="s">
        <v>55</v>
      </c>
      <c r="B1701" s="5" t="s">
        <v>151</v>
      </c>
      <c r="C1701" s="30" t="s">
        <v>64</v>
      </c>
      <c r="D1701" s="31" t="s">
        <v>99</v>
      </c>
      <c r="E1701" s="32" t="s">
        <v>90</v>
      </c>
      <c r="F1701" s="5" t="s">
        <v>152</v>
      </c>
      <c r="G1701" s="33" t="s">
        <v>147</v>
      </c>
    </row>
    <row r="1702" spans="1:7" ht="21.75" hidden="1" customHeight="1">
      <c r="A1702" s="27" t="s">
        <v>55</v>
      </c>
      <c r="B1702" s="5" t="s">
        <v>153</v>
      </c>
      <c r="C1702" s="30" t="s">
        <v>64</v>
      </c>
      <c r="D1702" s="33" t="s">
        <v>94</v>
      </c>
      <c r="E1702" s="32" t="s">
        <v>90</v>
      </c>
      <c r="F1702" s="5" t="s">
        <v>154</v>
      </c>
      <c r="G1702" s="33" t="s">
        <v>155</v>
      </c>
    </row>
    <row r="1703" spans="1:7" ht="21.75" hidden="1" customHeight="1">
      <c r="A1703" s="27" t="s">
        <v>55</v>
      </c>
      <c r="B1703" s="5" t="s">
        <v>156</v>
      </c>
      <c r="C1703" s="30" t="s">
        <v>64</v>
      </c>
      <c r="D1703" s="33" t="s">
        <v>115</v>
      </c>
      <c r="E1703" s="32" t="s">
        <v>90</v>
      </c>
      <c r="F1703" s="5" t="s">
        <v>157</v>
      </c>
      <c r="G1703" s="33" t="s">
        <v>155</v>
      </c>
    </row>
    <row r="1704" spans="1:7" ht="21.75" hidden="1" customHeight="1">
      <c r="A1704" s="27" t="s">
        <v>55</v>
      </c>
      <c r="B1704" s="5" t="s">
        <v>158</v>
      </c>
      <c r="C1704" s="30" t="s">
        <v>64</v>
      </c>
      <c r="D1704" s="33" t="s">
        <v>99</v>
      </c>
      <c r="E1704" s="32" t="s">
        <v>90</v>
      </c>
      <c r="F1704" s="5" t="s">
        <v>159</v>
      </c>
      <c r="G1704" s="33" t="s">
        <v>155</v>
      </c>
    </row>
    <row r="1705" spans="1:7" ht="21.75" hidden="1" customHeight="1">
      <c r="A1705" s="27" t="s">
        <v>55</v>
      </c>
      <c r="B1705" s="5" t="s">
        <v>160</v>
      </c>
      <c r="C1705" s="30" t="s">
        <v>64</v>
      </c>
      <c r="D1705" s="33" t="s">
        <v>161</v>
      </c>
      <c r="E1705" s="32"/>
      <c r="F1705" s="29"/>
      <c r="G1705" s="28"/>
    </row>
    <row r="1706" spans="1:7" ht="21.75" hidden="1" customHeight="1">
      <c r="A1706" s="27" t="s">
        <v>55</v>
      </c>
      <c r="C1706" s="30" t="s">
        <v>64</v>
      </c>
      <c r="E1706" s="32"/>
      <c r="F1706" s="29"/>
      <c r="G1706" s="28"/>
    </row>
    <row r="1707" spans="1:7" ht="21.75" hidden="1" customHeight="1">
      <c r="A1707" s="27" t="s">
        <v>55</v>
      </c>
      <c r="C1707" s="30" t="s">
        <v>64</v>
      </c>
      <c r="E1707" s="32"/>
      <c r="F1707" s="29"/>
      <c r="G1707" s="28"/>
    </row>
    <row r="1708" spans="1:7" ht="21.75" hidden="1" customHeight="1">
      <c r="A1708" s="27" t="s">
        <v>55</v>
      </c>
      <c r="C1708" s="30" t="s">
        <v>64</v>
      </c>
      <c r="E1708" s="32"/>
      <c r="F1708" s="29"/>
      <c r="G1708" s="28"/>
    </row>
    <row r="1709" spans="1:7" ht="21.75" hidden="1" customHeight="1">
      <c r="A1709" s="27" t="s">
        <v>55</v>
      </c>
      <c r="C1709" s="30" t="s">
        <v>64</v>
      </c>
      <c r="E1709" s="32"/>
      <c r="F1709" s="29"/>
      <c r="G1709" s="28"/>
    </row>
    <row r="1710" spans="1:7" ht="21.75" hidden="1" customHeight="1">
      <c r="A1710" s="27" t="s">
        <v>55</v>
      </c>
      <c r="B1710" s="5" t="s">
        <v>116</v>
      </c>
      <c r="C1710" s="30" t="s">
        <v>64</v>
      </c>
      <c r="D1710" s="33" t="s">
        <v>161</v>
      </c>
      <c r="E1710" s="34"/>
      <c r="F1710" s="29" t="s">
        <v>162</v>
      </c>
      <c r="G1710" s="28" t="s">
        <v>147</v>
      </c>
    </row>
    <row r="1711" spans="1:7" ht="21.75" hidden="1" customHeight="1">
      <c r="A1711" s="27" t="s">
        <v>55</v>
      </c>
      <c r="B1711" s="28" t="s">
        <v>138</v>
      </c>
      <c r="C1711" s="30" t="s">
        <v>64</v>
      </c>
      <c r="D1711" s="31" t="s">
        <v>131</v>
      </c>
      <c r="E1711" s="32"/>
      <c r="F1711" s="29"/>
      <c r="G1711" s="28"/>
    </row>
    <row r="1712" spans="1:7" ht="8.25" hidden="1" customHeight="1">
      <c r="A1712" s="19"/>
      <c r="B1712" s="314"/>
      <c r="C1712" s="314"/>
      <c r="D1712" s="314"/>
      <c r="E1712" s="314"/>
      <c r="F1712" s="314"/>
      <c r="G1712" s="314"/>
    </row>
    <row r="1713" spans="1:9" ht="21" hidden="1" customHeight="1">
      <c r="A1713" s="303" t="s">
        <v>273</v>
      </c>
      <c r="B1713" s="303"/>
      <c r="C1713" s="303"/>
      <c r="D1713" s="303"/>
      <c r="E1713" s="303"/>
      <c r="F1713" s="303"/>
      <c r="G1713" s="303"/>
    </row>
    <row r="1714" spans="1:9" ht="21.75" hidden="1" customHeight="1">
      <c r="A1714" s="303" t="s">
        <v>163</v>
      </c>
      <c r="B1714" s="303"/>
      <c r="C1714" s="303"/>
      <c r="D1714" s="303"/>
      <c r="E1714" s="303"/>
      <c r="F1714" s="303"/>
      <c r="G1714" s="303"/>
    </row>
    <row r="1715" spans="1:9" ht="36" hidden="1" customHeight="1">
      <c r="A1715" s="315" t="s">
        <v>164</v>
      </c>
      <c r="B1715" s="315"/>
      <c r="C1715" s="315"/>
      <c r="D1715" s="315"/>
      <c r="E1715" s="315"/>
      <c r="F1715" s="315"/>
      <c r="G1715" s="315"/>
      <c r="H1715" s="36"/>
      <c r="I1715" s="37"/>
    </row>
    <row r="1716" spans="1:9" s="40" customFormat="1" ht="3" hidden="1" customHeight="1">
      <c r="A1716" s="359"/>
      <c r="B1716" s="359"/>
      <c r="C1716" s="359"/>
      <c r="D1716" s="359"/>
      <c r="E1716" s="359"/>
      <c r="F1716" s="359"/>
      <c r="G1716" s="359"/>
      <c r="H1716" s="38"/>
      <c r="I1716" s="39"/>
    </row>
    <row r="1717" spans="1:9" s="40" customFormat="1" ht="32.25" hidden="1" customHeight="1">
      <c r="A1717" s="41" t="s">
        <v>55</v>
      </c>
      <c r="B1717" s="360" t="s">
        <v>165</v>
      </c>
      <c r="C1717" s="360"/>
      <c r="D1717" s="360"/>
      <c r="E1717" s="360"/>
      <c r="F1717" s="360"/>
      <c r="G1717" s="360"/>
      <c r="H1717" s="42" t="s">
        <v>166</v>
      </c>
      <c r="I1717" s="43"/>
    </row>
    <row r="1718" spans="1:9" s="40" customFormat="1" ht="32.25" hidden="1" customHeight="1">
      <c r="A1718" s="41" t="s">
        <v>55</v>
      </c>
      <c r="B1718" s="360" t="s">
        <v>167</v>
      </c>
      <c r="C1718" s="360"/>
      <c r="D1718" s="360"/>
      <c r="E1718" s="360"/>
      <c r="F1718" s="360"/>
      <c r="G1718" s="360"/>
      <c r="H1718" s="42" t="s">
        <v>168</v>
      </c>
      <c r="I1718" s="44"/>
    </row>
    <row r="1719" spans="1:9" s="40" customFormat="1" ht="32.25" hidden="1" customHeight="1">
      <c r="A1719" s="41" t="s">
        <v>55</v>
      </c>
      <c r="B1719" s="360" t="s">
        <v>169</v>
      </c>
      <c r="C1719" s="360"/>
      <c r="D1719" s="360"/>
      <c r="E1719" s="360"/>
      <c r="F1719" s="360"/>
      <c r="G1719" s="360"/>
      <c r="H1719" s="361" t="s">
        <v>170</v>
      </c>
      <c r="I1719" s="362"/>
    </row>
    <row r="1720" spans="1:9" s="48" customFormat="1" hidden="1">
      <c r="A1720" s="45" t="s">
        <v>81</v>
      </c>
      <c r="B1720" s="350" t="s">
        <v>171</v>
      </c>
      <c r="C1720" s="350"/>
      <c r="D1720" s="350"/>
      <c r="E1720" s="350"/>
      <c r="F1720" s="350"/>
      <c r="G1720" s="350"/>
      <c r="H1720" s="46"/>
      <c r="I1720" s="47"/>
    </row>
    <row r="1721" spans="1:9" s="49" customFormat="1" ht="10.5" hidden="1" customHeight="1">
      <c r="B1721" s="18"/>
      <c r="C1721" s="18"/>
      <c r="D1721" s="18"/>
      <c r="E1721" s="18"/>
      <c r="F1721" s="18"/>
      <c r="G1721" s="50"/>
    </row>
    <row r="1722" spans="1:9" s="52" customFormat="1" ht="24.75" hidden="1" customHeight="1">
      <c r="A1722" s="51" t="s">
        <v>1</v>
      </c>
      <c r="B1722" s="51" t="s">
        <v>172</v>
      </c>
      <c r="C1722" s="65"/>
      <c r="D1722" s="51" t="s">
        <v>173</v>
      </c>
      <c r="E1722" s="51" t="s">
        <v>174</v>
      </c>
      <c r="F1722" s="51" t="s">
        <v>175</v>
      </c>
      <c r="G1722" s="51" t="s">
        <v>176</v>
      </c>
      <c r="I1722" s="53"/>
    </row>
    <row r="1723" spans="1:9" ht="16.350000000000001" hidden="1" customHeight="1">
      <c r="A1723" s="54">
        <v>1</v>
      </c>
      <c r="B1723" s="55" t="s">
        <v>177</v>
      </c>
      <c r="C1723" s="202" t="s">
        <v>64</v>
      </c>
      <c r="D1723" s="57" t="s">
        <v>409</v>
      </c>
      <c r="E1723" s="57" t="str">
        <f>D1723</f>
        <v xml:space="preserve">Chở người </v>
      </c>
      <c r="F1723" s="57" t="str">
        <f>D1723</f>
        <v xml:space="preserve">Chở người </v>
      </c>
      <c r="G1723" s="57" t="str">
        <f>D1723</f>
        <v xml:space="preserve">Chở người </v>
      </c>
    </row>
    <row r="1724" spans="1:9" ht="18.600000000000001" hidden="1" customHeight="1">
      <c r="A1724" s="54">
        <v>2</v>
      </c>
      <c r="B1724" s="55" t="s">
        <v>178</v>
      </c>
      <c r="C1724" s="202" t="s">
        <v>64</v>
      </c>
      <c r="D1724" s="58" t="s">
        <v>304</v>
      </c>
      <c r="E1724" s="58" t="str">
        <f>D1724</f>
        <v>Ô tô con</v>
      </c>
      <c r="F1724" s="58" t="str">
        <f>D1724</f>
        <v>Ô tô con</v>
      </c>
      <c r="G1724" s="58" t="str">
        <f>D1724</f>
        <v>Ô tô con</v>
      </c>
    </row>
    <row r="1725" spans="1:9" hidden="1">
      <c r="A1725" s="59" t="s">
        <v>55</v>
      </c>
      <c r="B1725" s="55" t="s">
        <v>179</v>
      </c>
      <c r="C1725" s="202"/>
      <c r="D1725" s="58" t="str">
        <f>D1662</f>
        <v>HONDA</v>
      </c>
      <c r="E1725" s="58" t="str">
        <f>D1725</f>
        <v>HONDA</v>
      </c>
      <c r="F1725" s="58" t="str">
        <f>E1725</f>
        <v>HONDA</v>
      </c>
      <c r="G1725" s="58" t="str">
        <f>F1725</f>
        <v>HONDA</v>
      </c>
    </row>
    <row r="1726" spans="1:9" hidden="1">
      <c r="A1726" s="59" t="s">
        <v>55</v>
      </c>
      <c r="B1726" s="55" t="s">
        <v>3</v>
      </c>
      <c r="C1726" s="202"/>
      <c r="D1726" s="60">
        <f>D1664</f>
        <v>2018</v>
      </c>
      <c r="E1726" s="60">
        <f>D1726</f>
        <v>2018</v>
      </c>
      <c r="F1726" s="60">
        <f>D1726</f>
        <v>2018</v>
      </c>
      <c r="G1726" s="60">
        <f>D1726</f>
        <v>2018</v>
      </c>
    </row>
    <row r="1727" spans="1:9" hidden="1">
      <c r="A1727" s="59" t="s">
        <v>55</v>
      </c>
      <c r="B1727" s="55" t="s">
        <v>4</v>
      </c>
      <c r="C1727" s="202"/>
      <c r="D1727" s="58" t="str">
        <f>D1663</f>
        <v>Thái Lan</v>
      </c>
      <c r="E1727" s="58" t="str">
        <f>D1727</f>
        <v>Thái Lan</v>
      </c>
      <c r="F1727" s="58" t="str">
        <f>D1727</f>
        <v>Thái Lan</v>
      </c>
      <c r="G1727" s="58" t="str">
        <f>D1727</f>
        <v>Thái Lan</v>
      </c>
    </row>
    <row r="1728" spans="1:9" ht="55.35" hidden="1" customHeight="1">
      <c r="A1728" s="54">
        <v>3</v>
      </c>
      <c r="B1728" s="55" t="s">
        <v>180</v>
      </c>
      <c r="C1728" s="203" t="s">
        <v>64</v>
      </c>
      <c r="D1728" s="152"/>
      <c r="E1728" s="153" t="s">
        <v>46</v>
      </c>
      <c r="F1728" s="153" t="s">
        <v>45</v>
      </c>
      <c r="G1728" s="153" t="s">
        <v>44</v>
      </c>
    </row>
    <row r="1729" spans="1:9" s="63" customFormat="1" ht="21" hidden="1" customHeight="1">
      <c r="A1729" s="54">
        <v>4</v>
      </c>
      <c r="B1729" s="61" t="s">
        <v>181</v>
      </c>
      <c r="C1729" s="204" t="s">
        <v>64</v>
      </c>
      <c r="D1729" s="62" t="s">
        <v>279</v>
      </c>
      <c r="E1729" s="62" t="s">
        <v>279</v>
      </c>
      <c r="F1729" s="62" t="s">
        <v>279</v>
      </c>
      <c r="G1729" s="62" t="s">
        <v>279</v>
      </c>
      <c r="I1729" s="19"/>
    </row>
    <row r="1730" spans="1:9" s="67" customFormat="1" ht="30.6" hidden="1" customHeight="1">
      <c r="A1730" s="64">
        <v>5</v>
      </c>
      <c r="B1730" s="65" t="s">
        <v>182</v>
      </c>
      <c r="C1730" s="205" t="s">
        <v>64</v>
      </c>
      <c r="D1730" s="66" t="s">
        <v>183</v>
      </c>
      <c r="E1730" s="66" t="s">
        <v>183</v>
      </c>
      <c r="F1730" s="66" t="s">
        <v>183</v>
      </c>
      <c r="G1730" s="66" t="s">
        <v>183</v>
      </c>
      <c r="I1730" s="68"/>
    </row>
    <row r="1731" spans="1:9" ht="16.7" hidden="1" customHeight="1">
      <c r="A1731" s="69">
        <v>6</v>
      </c>
      <c r="B1731" s="70" t="s">
        <v>184</v>
      </c>
      <c r="C1731" s="205" t="s">
        <v>64</v>
      </c>
      <c r="D1731" s="71"/>
      <c r="E1731" s="72">
        <v>785000000</v>
      </c>
      <c r="F1731" s="72">
        <v>765000000</v>
      </c>
      <c r="G1731" s="72">
        <v>765000000</v>
      </c>
    </row>
    <row r="1732" spans="1:9" ht="21" hidden="1" customHeight="1">
      <c r="A1732" s="69">
        <v>7</v>
      </c>
      <c r="B1732" s="70" t="s">
        <v>185</v>
      </c>
      <c r="C1732" s="205" t="s">
        <v>64</v>
      </c>
      <c r="D1732" s="71"/>
      <c r="E1732" s="73">
        <v>0.95</v>
      </c>
      <c r="F1732" s="73">
        <v>0.95</v>
      </c>
      <c r="G1732" s="73">
        <v>0.95</v>
      </c>
      <c r="I1732" s="74" t="e">
        <f>E1846</f>
        <v>#REF!</v>
      </c>
    </row>
    <row r="1733" spans="1:9" ht="18" hidden="1" customHeight="1">
      <c r="A1733" s="69">
        <v>8</v>
      </c>
      <c r="B1733" s="70" t="s">
        <v>186</v>
      </c>
      <c r="C1733" s="205" t="s">
        <v>64</v>
      </c>
      <c r="D1733" s="71"/>
      <c r="E1733" s="75" t="s">
        <v>281</v>
      </c>
      <c r="F1733" s="75" t="s">
        <v>281</v>
      </c>
      <c r="G1733" s="75" t="s">
        <v>281</v>
      </c>
    </row>
    <row r="1734" spans="1:9" ht="20.45" hidden="1" customHeight="1">
      <c r="A1734" s="69">
        <v>9</v>
      </c>
      <c r="B1734" s="65" t="s">
        <v>187</v>
      </c>
      <c r="C1734" s="205" t="s">
        <v>64</v>
      </c>
      <c r="D1734" s="76" t="s">
        <v>188</v>
      </c>
      <c r="E1734" s="76" t="s">
        <v>188</v>
      </c>
      <c r="F1734" s="76" t="s">
        <v>188</v>
      </c>
      <c r="G1734" s="76" t="s">
        <v>188</v>
      </c>
    </row>
    <row r="1735" spans="1:9" ht="16.7" hidden="1" customHeight="1">
      <c r="A1735" s="77" t="s">
        <v>55</v>
      </c>
      <c r="B1735" s="65" t="s">
        <v>69</v>
      </c>
      <c r="C1735" s="205"/>
      <c r="D1735" s="76" t="str">
        <f>D1668</f>
        <v>Bạc</v>
      </c>
      <c r="E1735" s="76" t="s">
        <v>411</v>
      </c>
      <c r="F1735" s="76" t="s">
        <v>411</v>
      </c>
      <c r="G1735" s="76" t="s">
        <v>385</v>
      </c>
    </row>
    <row r="1736" spans="1:9" ht="16.7" hidden="1" customHeight="1">
      <c r="A1736" s="77" t="s">
        <v>55</v>
      </c>
      <c r="B1736" s="65" t="s">
        <v>189</v>
      </c>
      <c r="C1736" s="205"/>
      <c r="D1736" s="76" t="str">
        <f>D1676</f>
        <v>30F - 628.14</v>
      </c>
      <c r="E1736" s="76" t="s">
        <v>280</v>
      </c>
      <c r="F1736" s="76" t="s">
        <v>280</v>
      </c>
      <c r="G1736" s="76" t="s">
        <v>280</v>
      </c>
    </row>
    <row r="1737" spans="1:9" ht="16.7" hidden="1" customHeight="1">
      <c r="A1737" s="77" t="s">
        <v>55</v>
      </c>
      <c r="B1737" s="65" t="s">
        <v>190</v>
      </c>
      <c r="C1737" s="205"/>
      <c r="D1737" s="76">
        <v>129160</v>
      </c>
      <c r="E1737" s="76">
        <v>50000</v>
      </c>
      <c r="F1737" s="76">
        <v>76000</v>
      </c>
      <c r="G1737" s="76">
        <v>60000</v>
      </c>
    </row>
    <row r="1738" spans="1:9" ht="30.6" hidden="1" customHeight="1">
      <c r="A1738" s="64">
        <v>10</v>
      </c>
      <c r="B1738" s="65" t="s">
        <v>283</v>
      </c>
      <c r="C1738" s="205" t="s">
        <v>64</v>
      </c>
      <c r="D1738" s="71"/>
      <c r="E1738" s="79">
        <f>E1731*E1732</f>
        <v>745750000</v>
      </c>
      <c r="F1738" s="79">
        <f>F1731*F1732</f>
        <v>726750000</v>
      </c>
      <c r="G1738" s="79">
        <f>G1731*G1732</f>
        <v>726750000</v>
      </c>
    </row>
    <row r="1739" spans="1:9" ht="18.600000000000001" hidden="1" customHeight="1">
      <c r="A1739" s="69">
        <v>11</v>
      </c>
      <c r="B1739" s="70" t="s">
        <v>191</v>
      </c>
      <c r="C1739" s="205" t="s">
        <v>64</v>
      </c>
      <c r="D1739" s="80"/>
      <c r="E1739" s="16" t="s">
        <v>410</v>
      </c>
      <c r="F1739" s="81" t="s">
        <v>412</v>
      </c>
      <c r="G1739" s="81" t="s">
        <v>413</v>
      </c>
    </row>
    <row r="1740" spans="1:9" ht="21" hidden="1" customHeight="1">
      <c r="A1740" s="69">
        <v>12</v>
      </c>
      <c r="B1740" s="70" t="s">
        <v>192</v>
      </c>
      <c r="C1740" s="205" t="s">
        <v>64</v>
      </c>
      <c r="D1740" s="82"/>
      <c r="E1740" s="82" t="str">
        <f>D1729</f>
        <v>Tháng 10 năm 2023</v>
      </c>
      <c r="F1740" s="82" t="str">
        <f>E1740</f>
        <v>Tháng 10 năm 2023</v>
      </c>
      <c r="G1740" s="82" t="str">
        <f>E1740</f>
        <v>Tháng 10 năm 2023</v>
      </c>
    </row>
    <row r="1741" spans="1:9" hidden="1">
      <c r="G1741" s="83"/>
    </row>
    <row r="1742" spans="1:9" ht="22.5" hidden="1" customHeight="1">
      <c r="A1742" s="303" t="s">
        <v>193</v>
      </c>
      <c r="B1742" s="303"/>
      <c r="C1742" s="303"/>
      <c r="D1742" s="303"/>
      <c r="E1742" s="303"/>
      <c r="F1742" s="303"/>
      <c r="G1742" s="303"/>
    </row>
    <row r="1743" spans="1:9" s="40" customFormat="1" ht="54.75" hidden="1" customHeight="1">
      <c r="A1743" s="337" t="s">
        <v>194</v>
      </c>
      <c r="B1743" s="337"/>
      <c r="C1743" s="337"/>
      <c r="D1743" s="337"/>
      <c r="E1743" s="337"/>
      <c r="F1743" s="337"/>
      <c r="G1743" s="337"/>
      <c r="I1743" s="85"/>
    </row>
    <row r="1744" spans="1:9" s="40" customFormat="1" ht="72" hidden="1" customHeight="1">
      <c r="A1744" s="337" t="s">
        <v>195</v>
      </c>
      <c r="B1744" s="337"/>
      <c r="C1744" s="337"/>
      <c r="D1744" s="337"/>
      <c r="E1744" s="337"/>
      <c r="F1744" s="337"/>
      <c r="G1744" s="337"/>
      <c r="I1744" s="85"/>
    </row>
    <row r="1745" spans="1:9" s="40" customFormat="1" ht="21" hidden="1" customHeight="1">
      <c r="A1745" s="363" t="s">
        <v>196</v>
      </c>
      <c r="B1745" s="363"/>
      <c r="C1745" s="363"/>
      <c r="D1745" s="363"/>
      <c r="E1745" s="363"/>
      <c r="F1745" s="363"/>
      <c r="G1745" s="363"/>
      <c r="I1745" s="85"/>
    </row>
    <row r="1746" spans="1:9" s="40" customFormat="1" ht="21" hidden="1" customHeight="1">
      <c r="A1746" s="86" t="s">
        <v>55</v>
      </c>
      <c r="B1746" s="337" t="s">
        <v>197</v>
      </c>
      <c r="C1746" s="337"/>
      <c r="D1746" s="337"/>
      <c r="E1746" s="337"/>
      <c r="F1746" s="337"/>
      <c r="G1746" s="337"/>
      <c r="I1746" s="85"/>
    </row>
    <row r="1747" spans="1:9" s="40" customFormat="1" ht="21" hidden="1" customHeight="1">
      <c r="A1747" s="87"/>
      <c r="B1747" s="88" t="s">
        <v>198</v>
      </c>
      <c r="C1747" s="88"/>
      <c r="D1747" s="355" t="str">
        <f>D1810&amp;". Do lấy TSĐG làm chuẩn nên tổ thẩm định đánh giá TSĐG đạt tỷ lệ 100%"</f>
        <v>Giấy đăng ký xe, đăng kiểm xe. Do lấy TSĐG làm chuẩn nên tổ thẩm định đánh giá TSĐG đạt tỷ lệ 100%</v>
      </c>
      <c r="E1747" s="356"/>
      <c r="F1747" s="356"/>
      <c r="G1747" s="356"/>
      <c r="I1747" s="85"/>
    </row>
    <row r="1748" spans="1:9" s="40" customFormat="1" ht="21" hidden="1" customHeight="1">
      <c r="A1748" s="86" t="s">
        <v>199</v>
      </c>
      <c r="B1748" s="88" t="s">
        <v>200</v>
      </c>
      <c r="C1748" s="88" t="s">
        <v>64</v>
      </c>
      <c r="D1748" s="358" t="str">
        <f>E1810</f>
        <v>Giấy đăng ký xe, đăng kiểm xe</v>
      </c>
      <c r="E1748" s="358"/>
      <c r="F1748" s="332" t="str">
        <f>IF(D1749&gt;100%,"Lợi thế hơn tài sản thẩm định giá",IF(D1749=100%,"Tương đương tài sản thẩm định giá",IF(D1749&lt;100%,"Kém lợi thế hơn tài sản thẩm định giá")))</f>
        <v>Tương đương tài sản thẩm định giá</v>
      </c>
      <c r="G1748" s="332"/>
      <c r="I1748" s="85"/>
    </row>
    <row r="1749" spans="1:9" s="40" customFormat="1" ht="21" hidden="1" customHeight="1">
      <c r="A1749" s="86"/>
      <c r="B1749" s="84" t="s">
        <v>201</v>
      </c>
      <c r="C1749" s="88" t="s">
        <v>64</v>
      </c>
      <c r="D1749" s="90">
        <f>E1811</f>
        <v>1</v>
      </c>
      <c r="E1749" s="84"/>
      <c r="F1749" s="84"/>
      <c r="G1749" s="89"/>
      <c r="I1749" s="85"/>
    </row>
    <row r="1750" spans="1:9" s="40" customFormat="1" ht="21" hidden="1" customHeight="1">
      <c r="A1750" s="86" t="s">
        <v>199</v>
      </c>
      <c r="B1750" s="88" t="s">
        <v>202</v>
      </c>
      <c r="C1750" s="88" t="s">
        <v>64</v>
      </c>
      <c r="D1750" s="91" t="str">
        <f>F1810</f>
        <v>Giấy đăng ký xe, đăng kiểm xe</v>
      </c>
      <c r="E1750" s="92"/>
      <c r="F1750" s="332" t="str">
        <f>IF(D1751&gt;100%,"Lợi thế hơn tài sản thẩm định giá",IF(D1751=100%,"Tương đương tài sản thẩm định giá",IF(D1751&lt;100%,"Kém lợi thế hơn tài sản thẩm định giá")))</f>
        <v>Tương đương tài sản thẩm định giá</v>
      </c>
      <c r="G1750" s="332"/>
      <c r="I1750" s="85"/>
    </row>
    <row r="1751" spans="1:9" s="40" customFormat="1" ht="21" hidden="1" customHeight="1">
      <c r="A1751" s="86"/>
      <c r="B1751" s="84" t="s">
        <v>203</v>
      </c>
      <c r="C1751" s="88" t="s">
        <v>64</v>
      </c>
      <c r="D1751" s="90">
        <f>F1811</f>
        <v>1</v>
      </c>
      <c r="E1751" s="84"/>
      <c r="F1751" s="84"/>
      <c r="G1751" s="89"/>
      <c r="I1751" s="85"/>
    </row>
    <row r="1752" spans="1:9" s="40" customFormat="1" ht="21" hidden="1" customHeight="1">
      <c r="A1752" s="86" t="s">
        <v>199</v>
      </c>
      <c r="B1752" s="88" t="s">
        <v>204</v>
      </c>
      <c r="C1752" s="88" t="s">
        <v>64</v>
      </c>
      <c r="D1752" s="91" t="str">
        <f>G1810</f>
        <v>Giấy đăng ký xe, đăng kiểm xe</v>
      </c>
      <c r="E1752" s="92"/>
      <c r="F1752" s="332" t="str">
        <f>IF(D1753&gt;100%,"Lợi thế hơn tài sản thẩm định giá",IF(D1753=100%,"Tương đương tài sản thẩm định giá",IF(D1753&lt;100%,"Kém lợi thế hơn tài sản thẩm định giá")))</f>
        <v>Tương đương tài sản thẩm định giá</v>
      </c>
      <c r="G1752" s="332"/>
      <c r="I1752" s="85"/>
    </row>
    <row r="1753" spans="1:9" s="40" customFormat="1" ht="21" hidden="1" customHeight="1">
      <c r="A1753" s="86"/>
      <c r="B1753" s="84" t="s">
        <v>205</v>
      </c>
      <c r="C1753" s="88" t="s">
        <v>64</v>
      </c>
      <c r="D1753" s="90">
        <f>G1811</f>
        <v>1</v>
      </c>
      <c r="E1753" s="84"/>
      <c r="F1753" s="84"/>
      <c r="G1753" s="84"/>
      <c r="I1753" s="85"/>
    </row>
    <row r="1754" spans="1:9" s="40" customFormat="1" ht="21" hidden="1" customHeight="1">
      <c r="A1754" s="86" t="s">
        <v>55</v>
      </c>
      <c r="B1754" s="337" t="s">
        <v>206</v>
      </c>
      <c r="C1754" s="337"/>
      <c r="D1754" s="337"/>
      <c r="E1754" s="337"/>
      <c r="F1754" s="337"/>
      <c r="G1754" s="337"/>
      <c r="I1754" s="85"/>
    </row>
    <row r="1755" spans="1:9" s="40" customFormat="1" ht="21" hidden="1" customHeight="1">
      <c r="A1755" s="87"/>
      <c r="B1755" s="88" t="s">
        <v>198</v>
      </c>
      <c r="C1755" s="88"/>
      <c r="D1755" s="355" t="str">
        <f>D1815&amp;". Do lấy TSĐG làm chuẩn nên tổ thẩm định đánh giá TSĐG đạt tỷ lệ 100%"</f>
        <v>2018. Do lấy TSĐG làm chuẩn nên tổ thẩm định đánh giá TSĐG đạt tỷ lệ 100%</v>
      </c>
      <c r="E1755" s="356"/>
      <c r="F1755" s="356"/>
      <c r="G1755" s="356"/>
      <c r="I1755" s="85"/>
    </row>
    <row r="1756" spans="1:9" s="40" customFormat="1" ht="21" hidden="1" customHeight="1">
      <c r="A1756" s="86" t="s">
        <v>199</v>
      </c>
      <c r="B1756" s="88" t="s">
        <v>200</v>
      </c>
      <c r="C1756" s="88" t="s">
        <v>64</v>
      </c>
      <c r="D1756" s="358" t="s">
        <v>207</v>
      </c>
      <c r="E1756" s="358"/>
      <c r="F1756" s="332" t="str">
        <f>IF(D1757&gt;100%,"Lợi thế hơn tài sản thẩm định giá",IF(D1757=100%,"Tương đương tài sản thẩm định giá",IF(D1757&lt;100%,"Kém lợi thế hơn tài sản thẩm định giá")))</f>
        <v>Tương đương tài sản thẩm định giá</v>
      </c>
      <c r="G1756" s="332"/>
      <c r="I1756" s="85"/>
    </row>
    <row r="1757" spans="1:9" s="40" customFormat="1" ht="21" hidden="1" customHeight="1">
      <c r="A1757" s="86"/>
      <c r="B1757" s="84" t="s">
        <v>201</v>
      </c>
      <c r="C1757" s="88" t="s">
        <v>64</v>
      </c>
      <c r="D1757" s="90">
        <f>E1816</f>
        <v>1</v>
      </c>
      <c r="E1757" s="84"/>
      <c r="F1757" s="84"/>
      <c r="G1757" s="89"/>
      <c r="I1757" s="85"/>
    </row>
    <row r="1758" spans="1:9" s="40" customFormat="1" ht="21" hidden="1" customHeight="1">
      <c r="A1758" s="86" t="s">
        <v>199</v>
      </c>
      <c r="B1758" s="88" t="s">
        <v>202</v>
      </c>
      <c r="C1758" s="88" t="s">
        <v>64</v>
      </c>
      <c r="D1758" s="91" t="s">
        <v>207</v>
      </c>
      <c r="E1758" s="92"/>
      <c r="F1758" s="332" t="str">
        <f>IF(D1759&gt;100%,"Lợi thế hơn tài sản thẩm định giá",IF(D1759=100%,"Tương đương tài sản thẩm định giá",IF(D1759&lt;100%,"Kém lợi thế hơn tài sản thẩm định giá")))</f>
        <v>Tương đương tài sản thẩm định giá</v>
      </c>
      <c r="G1758" s="332"/>
      <c r="I1758" s="85"/>
    </row>
    <row r="1759" spans="1:9" s="40" customFormat="1" ht="21" hidden="1" customHeight="1">
      <c r="A1759" s="86"/>
      <c r="B1759" s="84" t="s">
        <v>203</v>
      </c>
      <c r="C1759" s="88" t="s">
        <v>64</v>
      </c>
      <c r="D1759" s="90">
        <f>F1816</f>
        <v>1</v>
      </c>
      <c r="E1759" s="84"/>
      <c r="F1759" s="84"/>
      <c r="G1759" s="89"/>
      <c r="I1759" s="85"/>
    </row>
    <row r="1760" spans="1:9" s="40" customFormat="1" ht="21" hidden="1" customHeight="1">
      <c r="A1760" s="86" t="s">
        <v>199</v>
      </c>
      <c r="B1760" s="88" t="s">
        <v>204</v>
      </c>
      <c r="C1760" s="88" t="s">
        <v>64</v>
      </c>
      <c r="D1760" s="91" t="s">
        <v>207</v>
      </c>
      <c r="E1760" s="92"/>
      <c r="F1760" s="332" t="str">
        <f>IF(D1761&gt;100%,"Lợi thế hơn tài sản thẩm định giá",IF(D1761=100%,"Tương đương tài sản thẩm định giá",IF(D1761&lt;100%,"Kém lợi thế hơn tài sản thẩm định giá")))</f>
        <v>Tương đương tài sản thẩm định giá</v>
      </c>
      <c r="G1760" s="332"/>
      <c r="I1760" s="85"/>
    </row>
    <row r="1761" spans="1:9" s="40" customFormat="1" ht="21" hidden="1" customHeight="1">
      <c r="A1761" s="86"/>
      <c r="B1761" s="84" t="s">
        <v>205</v>
      </c>
      <c r="C1761" s="88" t="s">
        <v>64</v>
      </c>
      <c r="D1761" s="90">
        <f>G1816</f>
        <v>1</v>
      </c>
      <c r="E1761" s="84"/>
      <c r="F1761" s="84"/>
      <c r="G1761" s="84"/>
      <c r="I1761" s="85"/>
    </row>
    <row r="1762" spans="1:9" s="89" customFormat="1" ht="21" hidden="1" customHeight="1">
      <c r="A1762" s="86" t="s">
        <v>55</v>
      </c>
      <c r="B1762" s="337" t="s">
        <v>208</v>
      </c>
      <c r="C1762" s="337"/>
      <c r="D1762" s="337"/>
      <c r="E1762" s="337"/>
      <c r="F1762" s="337"/>
      <c r="G1762" s="337"/>
      <c r="I1762" s="93"/>
    </row>
    <row r="1763" spans="1:9" s="89" customFormat="1" ht="23.45" hidden="1" customHeight="1">
      <c r="A1763" s="87"/>
      <c r="B1763" s="88" t="s">
        <v>198</v>
      </c>
      <c r="C1763" s="88"/>
      <c r="D1763" s="355" t="str">
        <f>D1820&amp;". Do lấy TSĐG làm chuẩn nên tổ thẩm định đánh giá TSĐG đạt tỷ lệ 100%"</f>
        <v>Bạc. Do lấy TSĐG làm chuẩn nên tổ thẩm định đánh giá TSĐG đạt tỷ lệ 100%</v>
      </c>
      <c r="E1763" s="356"/>
      <c r="F1763" s="356"/>
      <c r="G1763" s="356"/>
      <c r="I1763" s="93"/>
    </row>
    <row r="1764" spans="1:9" s="89" customFormat="1" ht="21" hidden="1" customHeight="1">
      <c r="A1764" s="86" t="s">
        <v>199</v>
      </c>
      <c r="B1764" s="88" t="s">
        <v>200</v>
      </c>
      <c r="C1764" s="88" t="s">
        <v>64</v>
      </c>
      <c r="D1764" s="358" t="str">
        <f>E1820</f>
        <v>Xanh</v>
      </c>
      <c r="E1764" s="358"/>
      <c r="F1764" s="332" t="str">
        <f>IF(D1765&gt;100%,"Lợi thế hơn tài sản thẩm định giá",IF(D1765=100%,"Tương đương tài sản thẩm định giá",IF(D1765&lt;100%,"Kém lợi thế hơn tài sản thẩm định giá")))</f>
        <v>Tương đương tài sản thẩm định giá</v>
      </c>
      <c r="G1764" s="332"/>
      <c r="I1764" s="93"/>
    </row>
    <row r="1765" spans="1:9" s="89" customFormat="1" ht="21" hidden="1" customHeight="1">
      <c r="A1765" s="86"/>
      <c r="B1765" s="84" t="s">
        <v>201</v>
      </c>
      <c r="C1765" s="88" t="s">
        <v>64</v>
      </c>
      <c r="D1765" s="90">
        <v>1</v>
      </c>
      <c r="E1765" s="84"/>
      <c r="F1765" s="84"/>
      <c r="I1765" s="93"/>
    </row>
    <row r="1766" spans="1:9" s="89" customFormat="1" ht="21" hidden="1" customHeight="1">
      <c r="A1766" s="86" t="s">
        <v>199</v>
      </c>
      <c r="B1766" s="88" t="s">
        <v>202</v>
      </c>
      <c r="C1766" s="88" t="s">
        <v>64</v>
      </c>
      <c r="D1766" s="91" t="str">
        <f>F1820</f>
        <v>Xanh</v>
      </c>
      <c r="E1766" s="92"/>
      <c r="F1766" s="332" t="str">
        <f>IF(D1767&gt;100%,"Lợi thế hơn tài sản thẩm định giá",IF(D1767=100%,"Tương đương tài sản thẩm định giá",IF(D1767&lt;100%,"Kém lợi thế hơn tài sản thẩm định giá")))</f>
        <v>Tương đương tài sản thẩm định giá</v>
      </c>
      <c r="G1766" s="332"/>
      <c r="I1766" s="93"/>
    </row>
    <row r="1767" spans="1:9" s="89" customFormat="1" ht="21" hidden="1" customHeight="1">
      <c r="A1767" s="86"/>
      <c r="B1767" s="84" t="s">
        <v>203</v>
      </c>
      <c r="C1767" s="88" t="s">
        <v>64</v>
      </c>
      <c r="D1767" s="90">
        <v>1</v>
      </c>
      <c r="E1767" s="84"/>
      <c r="F1767" s="84"/>
      <c r="I1767" s="93"/>
    </row>
    <row r="1768" spans="1:9" s="89" customFormat="1" ht="21" hidden="1" customHeight="1">
      <c r="A1768" s="86" t="s">
        <v>199</v>
      </c>
      <c r="B1768" s="88" t="s">
        <v>204</v>
      </c>
      <c r="C1768" s="88" t="s">
        <v>64</v>
      </c>
      <c r="D1768" s="91" t="str">
        <f>G1820</f>
        <v>Đỏ</v>
      </c>
      <c r="E1768" s="92"/>
      <c r="F1768" s="332" t="str">
        <f>IF(D1769&gt;100%,"Lợi thế hơn tài sản thẩm định giá",IF(D1769=100%,"Tương đương tài sản thẩm định giá",IF(D1769&lt;100%,"Kém lợi thế hơn tài sản thẩm định giá")))</f>
        <v>Lợi thế hơn tài sản thẩm định giá</v>
      </c>
      <c r="G1768" s="332"/>
      <c r="I1768" s="93"/>
    </row>
    <row r="1769" spans="1:9" s="89" customFormat="1" ht="21" hidden="1" customHeight="1">
      <c r="A1769" s="86"/>
      <c r="B1769" s="84" t="s">
        <v>205</v>
      </c>
      <c r="C1769" s="88" t="s">
        <v>64</v>
      </c>
      <c r="D1769" s="90">
        <v>1.05</v>
      </c>
      <c r="E1769" s="84"/>
      <c r="F1769" s="84"/>
      <c r="G1769" s="84"/>
      <c r="I1769" s="93"/>
    </row>
    <row r="1770" spans="1:9" s="89" customFormat="1" ht="21" hidden="1" customHeight="1">
      <c r="A1770" s="94" t="s">
        <v>55</v>
      </c>
      <c r="B1770" s="357" t="s">
        <v>209</v>
      </c>
      <c r="C1770" s="337"/>
      <c r="D1770" s="337"/>
      <c r="E1770" s="337"/>
      <c r="F1770" s="337"/>
      <c r="G1770" s="337"/>
      <c r="I1770" s="93"/>
    </row>
    <row r="1771" spans="1:9" s="89" customFormat="1" ht="21" hidden="1" customHeight="1">
      <c r="A1771" s="87"/>
      <c r="B1771" s="88" t="s">
        <v>198</v>
      </c>
      <c r="C1771" s="88"/>
      <c r="D1771" s="355" t="str">
        <f>D1825&amp;". Do lấy TSĐG làm chuẩn nên tổ thẩm định đánh giá TSĐG đạt tỷ lệ 100%"</f>
        <v>30F - 628.14. Do lấy TSĐG làm chuẩn nên tổ thẩm định đánh giá TSĐG đạt tỷ lệ 100%</v>
      </c>
      <c r="E1771" s="356"/>
      <c r="F1771" s="356"/>
      <c r="G1771" s="356"/>
      <c r="I1771" s="93"/>
    </row>
    <row r="1772" spans="1:9" s="89" customFormat="1" ht="21" hidden="1" customHeight="1">
      <c r="A1772" s="86" t="s">
        <v>199</v>
      </c>
      <c r="B1772" s="88" t="s">
        <v>200</v>
      </c>
      <c r="C1772" s="88" t="s">
        <v>64</v>
      </c>
      <c r="D1772" s="354" t="str">
        <f>E1825</f>
        <v>Hà Nội</v>
      </c>
      <c r="E1772" s="331"/>
      <c r="F1772" s="332" t="str">
        <f>IF(D1773&gt;100%,"Lợi thế hơn tài sản thẩm định giá",IF(D1773=100%,"Tương đương tài sản thẩm định giá",IF(D1773&lt;100%,"Kém lợi thế hơn tài sản thẩm định giá")))</f>
        <v>Tương đương tài sản thẩm định giá</v>
      </c>
      <c r="G1772" s="332"/>
      <c r="I1772" s="93"/>
    </row>
    <row r="1773" spans="1:9" s="89" customFormat="1" ht="21" hidden="1" customHeight="1">
      <c r="A1773" s="86"/>
      <c r="B1773" s="84" t="s">
        <v>201</v>
      </c>
      <c r="C1773" s="88" t="s">
        <v>64</v>
      </c>
      <c r="D1773" s="90">
        <v>1</v>
      </c>
      <c r="F1773" s="84"/>
      <c r="G1773" s="84"/>
      <c r="I1773" s="93"/>
    </row>
    <row r="1774" spans="1:9" s="89" customFormat="1" ht="21" hidden="1" customHeight="1">
      <c r="A1774" s="86" t="s">
        <v>199</v>
      </c>
      <c r="B1774" s="88" t="s">
        <v>202</v>
      </c>
      <c r="C1774" s="88" t="s">
        <v>64</v>
      </c>
      <c r="D1774" s="354" t="str">
        <f>F1825</f>
        <v>Hà Nội</v>
      </c>
      <c r="E1774" s="331"/>
      <c r="F1774" s="332" t="str">
        <f>IF(D1775&gt;100%,"Lợi thế hơn tài sản thẩm định giá",IF(D1775=100%,"Tương đương tài sản thẩm định giá",IF(D1775&lt;100%,"Kém lợi thế hơn tài sản thẩm định giá")))</f>
        <v>Tương đương tài sản thẩm định giá</v>
      </c>
      <c r="G1774" s="332"/>
      <c r="I1774" s="93"/>
    </row>
    <row r="1775" spans="1:9" s="89" customFormat="1" ht="21" hidden="1" customHeight="1">
      <c r="A1775" s="86"/>
      <c r="B1775" s="84" t="s">
        <v>203</v>
      </c>
      <c r="C1775" s="88" t="s">
        <v>64</v>
      </c>
      <c r="D1775" s="90">
        <v>1</v>
      </c>
      <c r="F1775" s="84"/>
      <c r="G1775" s="84"/>
      <c r="I1775" s="93"/>
    </row>
    <row r="1776" spans="1:9" s="89" customFormat="1" ht="21" hidden="1" customHeight="1">
      <c r="A1776" s="86" t="s">
        <v>199</v>
      </c>
      <c r="B1776" s="88" t="s">
        <v>204</v>
      </c>
      <c r="C1776" s="88" t="s">
        <v>64</v>
      </c>
      <c r="D1776" s="354" t="str">
        <f>G1825</f>
        <v>Hà Nội</v>
      </c>
      <c r="E1776" s="331"/>
      <c r="F1776" s="332" t="str">
        <f>IF(D1777&gt;100%,"Lợi thế hơn tài sản thẩm định giá",IF(D1777=100%,"Tương đương tài sản thẩm định giá",IF(D1777&lt;100%,"Kém lợi thế hơn tài sản thẩm định giá")))</f>
        <v>Tương đương tài sản thẩm định giá</v>
      </c>
      <c r="G1776" s="332"/>
      <c r="I1776" s="93"/>
    </row>
    <row r="1777" spans="1:9" s="89" customFormat="1" ht="21" hidden="1" customHeight="1">
      <c r="A1777" s="86"/>
      <c r="B1777" s="84" t="s">
        <v>205</v>
      </c>
      <c r="C1777" s="88" t="s">
        <v>64</v>
      </c>
      <c r="D1777" s="90">
        <v>1</v>
      </c>
      <c r="E1777" s="84"/>
      <c r="F1777" s="84"/>
      <c r="G1777" s="84"/>
      <c r="I1777" s="93"/>
    </row>
    <row r="1778" spans="1:9" s="89" customFormat="1" ht="21" hidden="1" customHeight="1">
      <c r="A1778" s="94" t="s">
        <v>55</v>
      </c>
      <c r="B1778" s="337" t="s">
        <v>210</v>
      </c>
      <c r="C1778" s="337"/>
      <c r="D1778" s="337"/>
      <c r="E1778" s="337"/>
      <c r="F1778" s="337"/>
      <c r="G1778" s="337"/>
      <c r="I1778" s="93"/>
    </row>
    <row r="1779" spans="1:9" s="89" customFormat="1" ht="21" hidden="1" customHeight="1">
      <c r="A1779" s="87"/>
      <c r="B1779" s="88" t="s">
        <v>198</v>
      </c>
      <c r="C1779" s="88"/>
      <c r="D1779" s="355" t="str">
        <f>D1830&amp;". Do lấy TSĐG làm chuẩn nên tổ thẩm định đánh giá TSĐG đạt tỷ lệ 100%"</f>
        <v>129160. Do lấy TSĐG làm chuẩn nên tổ thẩm định đánh giá TSĐG đạt tỷ lệ 100%</v>
      </c>
      <c r="E1779" s="356"/>
      <c r="F1779" s="356"/>
      <c r="G1779" s="356"/>
      <c r="I1779" s="93"/>
    </row>
    <row r="1780" spans="1:9" s="89" customFormat="1" ht="21" hidden="1" customHeight="1">
      <c r="A1780" s="86" t="s">
        <v>199</v>
      </c>
      <c r="B1780" s="88" t="s">
        <v>200</v>
      </c>
      <c r="C1780" s="88" t="s">
        <v>64</v>
      </c>
      <c r="D1780" s="91">
        <f>E1830</f>
        <v>50000</v>
      </c>
      <c r="E1780" s="92"/>
      <c r="F1780" s="332" t="str">
        <f>IF(D1781&gt;100%,"Lợi thế hơn tài sản thẩm định giá",IF(D1781=100%,"Tương đương tài sản thẩm định giá",IF(D1781&lt;100%,"Kém lợi thế hơn tài sản thẩm định giá")))</f>
        <v>Lợi thế hơn tài sản thẩm định giá</v>
      </c>
      <c r="G1780" s="332"/>
      <c r="I1780" s="93"/>
    </row>
    <row r="1781" spans="1:9" s="89" customFormat="1" ht="21" hidden="1" customHeight="1">
      <c r="A1781" s="87"/>
      <c r="B1781" s="84" t="s">
        <v>201</v>
      </c>
      <c r="C1781" s="88" t="s">
        <v>64</v>
      </c>
      <c r="D1781" s="90">
        <v>1.03</v>
      </c>
      <c r="E1781" s="84"/>
      <c r="F1781" s="84"/>
      <c r="G1781" s="84"/>
      <c r="I1781" s="93"/>
    </row>
    <row r="1782" spans="1:9" s="89" customFormat="1" ht="21" hidden="1" customHeight="1">
      <c r="A1782" s="86" t="s">
        <v>199</v>
      </c>
      <c r="B1782" s="88" t="s">
        <v>202</v>
      </c>
      <c r="C1782" s="88" t="s">
        <v>64</v>
      </c>
      <c r="D1782" s="91">
        <f>F1830</f>
        <v>76000</v>
      </c>
      <c r="E1782" s="92"/>
      <c r="F1782" s="332" t="str">
        <f>IF(D1783&gt;100%,"Lợi thế hơn tài sản thẩm định giá",IF(D1783=100%,"Tương đương tài sản thẩm định giá",IF(D1783&lt;100%,"Kém lợi thế hơn tài sản thẩm định giá")))</f>
        <v>Lợi thế hơn tài sản thẩm định giá</v>
      </c>
      <c r="G1782" s="332"/>
      <c r="I1782" s="93"/>
    </row>
    <row r="1783" spans="1:9" s="89" customFormat="1" ht="21" hidden="1" customHeight="1">
      <c r="A1783" s="87"/>
      <c r="B1783" s="84" t="s">
        <v>203</v>
      </c>
      <c r="C1783" s="88" t="s">
        <v>64</v>
      </c>
      <c r="D1783" s="90">
        <v>1.03</v>
      </c>
      <c r="E1783" s="84"/>
      <c r="F1783" s="84"/>
      <c r="G1783" s="84"/>
      <c r="I1783" s="93"/>
    </row>
    <row r="1784" spans="1:9" s="89" customFormat="1" ht="21" hidden="1" customHeight="1">
      <c r="A1784" s="86" t="s">
        <v>199</v>
      </c>
      <c r="B1784" s="88" t="s">
        <v>204</v>
      </c>
      <c r="C1784" s="88" t="s">
        <v>64</v>
      </c>
      <c r="D1784" s="91">
        <f>G1830</f>
        <v>60000</v>
      </c>
      <c r="E1784" s="92"/>
      <c r="F1784" s="332" t="str">
        <f>IF(D1785&gt;100%,"Lợi thế hơn tài sản thẩm định giá",IF(D1785=100%,"Tương đương tài sản thẩm định giá",IF(D1785&lt;100%,"Kém lợi thế hơn tài sản thẩm định giá")))</f>
        <v>Lợi thế hơn tài sản thẩm định giá</v>
      </c>
      <c r="G1784" s="332"/>
      <c r="I1784" s="93"/>
    </row>
    <row r="1785" spans="1:9" s="89" customFormat="1" ht="21" hidden="1" customHeight="1">
      <c r="A1785" s="87"/>
      <c r="B1785" s="84" t="s">
        <v>205</v>
      </c>
      <c r="C1785" s="88" t="s">
        <v>64</v>
      </c>
      <c r="D1785" s="90">
        <v>1.05</v>
      </c>
      <c r="E1785" s="84"/>
      <c r="F1785" s="84"/>
      <c r="G1785" s="84"/>
      <c r="I1785" s="93"/>
    </row>
    <row r="1786" spans="1:9" s="89" customFormat="1" ht="21" hidden="1" customHeight="1">
      <c r="A1786" s="94" t="s">
        <v>55</v>
      </c>
      <c r="B1786" s="357" t="s">
        <v>211</v>
      </c>
      <c r="C1786" s="337"/>
      <c r="D1786" s="337"/>
      <c r="E1786" s="337"/>
      <c r="F1786" s="337"/>
      <c r="G1786" s="337"/>
      <c r="I1786" s="93"/>
    </row>
    <row r="1787" spans="1:9" s="89" customFormat="1" ht="21" hidden="1" customHeight="1">
      <c r="A1787" s="87"/>
      <c r="B1787" s="88" t="s">
        <v>198</v>
      </c>
      <c r="C1787" s="88"/>
      <c r="D1787" s="355" t="e">
        <f>#REF!&amp;". Do lấy TSĐG làm chuẩn nên tổ thẩm định đánh giá TSĐG đạt tỷ lệ 100%"</f>
        <v>#REF!</v>
      </c>
      <c r="E1787" s="356"/>
      <c r="F1787" s="356"/>
      <c r="G1787" s="356"/>
      <c r="I1787" s="93"/>
    </row>
    <row r="1788" spans="1:9" s="89" customFormat="1" ht="21" hidden="1" customHeight="1">
      <c r="A1788" s="86" t="s">
        <v>199</v>
      </c>
      <c r="B1788" s="88" t="s">
        <v>200</v>
      </c>
      <c r="C1788" s="88" t="s">
        <v>64</v>
      </c>
      <c r="D1788" s="95" t="e">
        <f>#REF!</f>
        <v>#REF!</v>
      </c>
      <c r="E1788" s="92"/>
      <c r="F1788" s="332" t="str">
        <f>IF(D1789&gt;100%,"Lợi thế hơn tài sản thẩm định giá",IF(D1789=100%,"Tương đương tài sản thẩm định giá",IF(D1789&lt;100%,"Kém lợi thế hơn tài sản thẩm định giá")))</f>
        <v>Tương đương tài sản thẩm định giá</v>
      </c>
      <c r="G1788" s="332"/>
      <c r="I1788" s="93"/>
    </row>
    <row r="1789" spans="1:9" s="89" customFormat="1" ht="21" hidden="1" customHeight="1">
      <c r="A1789" s="86"/>
      <c r="B1789" s="84" t="s">
        <v>201</v>
      </c>
      <c r="C1789" s="88" t="s">
        <v>64</v>
      </c>
      <c r="D1789" s="90">
        <v>1</v>
      </c>
      <c r="E1789" s="84"/>
      <c r="F1789" s="84"/>
      <c r="G1789" s="84"/>
      <c r="I1789" s="93"/>
    </row>
    <row r="1790" spans="1:9" s="89" customFormat="1" ht="21" hidden="1" customHeight="1">
      <c r="A1790" s="86" t="s">
        <v>199</v>
      </c>
      <c r="B1790" s="88" t="s">
        <v>202</v>
      </c>
      <c r="C1790" s="88" t="s">
        <v>64</v>
      </c>
      <c r="D1790" s="95" t="e">
        <f>#REF!</f>
        <v>#REF!</v>
      </c>
      <c r="E1790" s="92"/>
      <c r="F1790" s="332" t="str">
        <f>IF(D1791&gt;100%,"Lợi thế hơn tài sản thẩm định giá",IF(D1791=100%,"Tương đương tài sản thẩm định giá",IF(D1791&lt;100%,"Kém lợi thế hơn tài sản thẩm định giá")))</f>
        <v>Tương đương tài sản thẩm định giá</v>
      </c>
      <c r="G1790" s="332"/>
      <c r="I1790" s="93"/>
    </row>
    <row r="1791" spans="1:9" s="89" customFormat="1" ht="21" hidden="1" customHeight="1">
      <c r="A1791" s="86"/>
      <c r="B1791" s="84" t="s">
        <v>203</v>
      </c>
      <c r="C1791" s="88" t="s">
        <v>64</v>
      </c>
      <c r="D1791" s="90">
        <v>1</v>
      </c>
      <c r="E1791" s="84"/>
      <c r="F1791" s="84"/>
      <c r="G1791" s="84"/>
      <c r="I1791" s="93"/>
    </row>
    <row r="1792" spans="1:9" s="89" customFormat="1" ht="21" hidden="1" customHeight="1">
      <c r="A1792" s="86" t="s">
        <v>199</v>
      </c>
      <c r="B1792" s="88" t="s">
        <v>204</v>
      </c>
      <c r="C1792" s="88" t="s">
        <v>64</v>
      </c>
      <c r="D1792" s="95" t="e">
        <f>#REF!</f>
        <v>#REF!</v>
      </c>
      <c r="E1792" s="92"/>
      <c r="F1792" s="332" t="str">
        <f>IF(D1793&gt;100%,"Lợi thế hơn tài sản thẩm định giá",IF(D1793=100%,"Tương đương tài sản thẩm định giá",IF(D1793&lt;100%,"Kém lợi thế hơn tài sản thẩm định giá")))</f>
        <v>Tương đương tài sản thẩm định giá</v>
      </c>
      <c r="G1792" s="332"/>
      <c r="I1792" s="93"/>
    </row>
    <row r="1793" spans="1:9" s="89" customFormat="1" ht="21" hidden="1" customHeight="1">
      <c r="A1793" s="86"/>
      <c r="B1793" s="84" t="s">
        <v>205</v>
      </c>
      <c r="C1793" s="88" t="s">
        <v>64</v>
      </c>
      <c r="D1793" s="90">
        <v>1</v>
      </c>
      <c r="E1793" s="84"/>
      <c r="F1793" s="84"/>
      <c r="G1793" s="84"/>
      <c r="I1793" s="93"/>
    </row>
    <row r="1794" spans="1:9" s="89" customFormat="1" ht="21" hidden="1" customHeight="1">
      <c r="A1794" s="94" t="s">
        <v>55</v>
      </c>
      <c r="B1794" s="337" t="s">
        <v>212</v>
      </c>
      <c r="C1794" s="337"/>
      <c r="D1794" s="337"/>
      <c r="E1794" s="337"/>
      <c r="F1794" s="337"/>
      <c r="G1794" s="337"/>
      <c r="I1794" s="93"/>
    </row>
    <row r="1795" spans="1:9" s="89" customFormat="1" ht="21" hidden="1" customHeight="1">
      <c r="A1795" s="87"/>
      <c r="B1795" s="88" t="s">
        <v>198</v>
      </c>
      <c r="C1795" s="88"/>
      <c r="D1795" s="355" t="str">
        <f>D1835&amp;" Do lấy TSĐG làm chuẩn nên tổ thẩm định đánh giá TSĐG đạt tỷ lệ 100%"</f>
        <v>0,5 Do lấy TSĐG làm chuẩn nên tổ thẩm định đánh giá TSĐG đạt tỷ lệ 100%</v>
      </c>
      <c r="E1795" s="356"/>
      <c r="F1795" s="356"/>
      <c r="G1795" s="356"/>
      <c r="I1795" s="93"/>
    </row>
    <row r="1796" spans="1:9" s="89" customFormat="1" ht="21" hidden="1" customHeight="1">
      <c r="A1796" s="86" t="s">
        <v>199</v>
      </c>
      <c r="B1796" s="88" t="s">
        <v>200</v>
      </c>
      <c r="C1796" s="88" t="s">
        <v>64</v>
      </c>
      <c r="D1796" s="331">
        <f>E1835</f>
        <v>0.56999999999999995</v>
      </c>
      <c r="E1796" s="331"/>
      <c r="F1796" s="332" t="str">
        <f>IF(D1797&gt;100%,"Lợi thế hơn tài sản thẩm định giá",IF(D1797=100%,"Tương đương tài sản thẩm định giá",IF(D1797&lt;100%,"Kém lợi thế hơn tài sản thẩm định giá")))</f>
        <v>Tương đương tài sản thẩm định giá</v>
      </c>
      <c r="G1796" s="332"/>
      <c r="I1796" s="93"/>
    </row>
    <row r="1797" spans="1:9" s="89" customFormat="1" ht="21" hidden="1" customHeight="1">
      <c r="A1797" s="86"/>
      <c r="B1797" s="84" t="s">
        <v>201</v>
      </c>
      <c r="C1797" s="88" t="s">
        <v>64</v>
      </c>
      <c r="D1797" s="90">
        <v>1</v>
      </c>
      <c r="E1797" s="84"/>
      <c r="F1797" s="84"/>
      <c r="G1797" s="84"/>
      <c r="I1797" s="93"/>
    </row>
    <row r="1798" spans="1:9" s="89" customFormat="1" ht="21" hidden="1" customHeight="1">
      <c r="A1798" s="86" t="s">
        <v>199</v>
      </c>
      <c r="B1798" s="88" t="s">
        <v>202</v>
      </c>
      <c r="C1798" s="88" t="s">
        <v>64</v>
      </c>
      <c r="D1798" s="331">
        <f>F1835</f>
        <v>0.6</v>
      </c>
      <c r="E1798" s="331"/>
      <c r="F1798" s="332" t="str">
        <f>IF(D1799&gt;100%,"Lợi thế hơn tài sản thẩm định giá",IF(D1799=100%,"Tương đương tài sản thẩm định giá",IF(D1799&lt;100%,"Kém lợi thế hơn tài sản thẩm định giá")))</f>
        <v>Lợi thế hơn tài sản thẩm định giá</v>
      </c>
      <c r="G1798" s="332"/>
      <c r="I1798" s="93"/>
    </row>
    <row r="1799" spans="1:9" s="89" customFormat="1" ht="21" hidden="1" customHeight="1">
      <c r="A1799" s="86"/>
      <c r="B1799" s="84" t="s">
        <v>203</v>
      </c>
      <c r="C1799" s="88" t="s">
        <v>64</v>
      </c>
      <c r="D1799" s="90">
        <v>1.05</v>
      </c>
      <c r="E1799" s="84"/>
      <c r="F1799" s="84"/>
      <c r="G1799" s="84"/>
      <c r="I1799" s="93"/>
    </row>
    <row r="1800" spans="1:9" s="89" customFormat="1" ht="21" hidden="1" customHeight="1">
      <c r="A1800" s="86" t="s">
        <v>199</v>
      </c>
      <c r="B1800" s="88" t="s">
        <v>204</v>
      </c>
      <c r="C1800" s="88" t="s">
        <v>64</v>
      </c>
      <c r="D1800" s="331">
        <f>G1835</f>
        <v>0.65</v>
      </c>
      <c r="E1800" s="331"/>
      <c r="F1800" s="332" t="str">
        <f>IF(D1801&gt;100%,"Lợi thế hơn tài sản thẩm định giá",IF(D1801=100%,"Tương đương tài sản thẩm định giá",IF(D1801&lt;100%,"Kém lợi thế hơn tài sản thẩm định giá")))</f>
        <v>Lợi thế hơn tài sản thẩm định giá</v>
      </c>
      <c r="G1800" s="332"/>
      <c r="I1800" s="93"/>
    </row>
    <row r="1801" spans="1:9" s="89" customFormat="1" ht="21" hidden="1" customHeight="1">
      <c r="A1801" s="86"/>
      <c r="B1801" s="84" t="s">
        <v>205</v>
      </c>
      <c r="C1801" s="88" t="s">
        <v>64</v>
      </c>
      <c r="D1801" s="90">
        <v>1.05</v>
      </c>
      <c r="E1801" s="84"/>
      <c r="F1801" s="84"/>
      <c r="G1801" s="84"/>
      <c r="I1801" s="93"/>
    </row>
    <row r="1802" spans="1:9" ht="22.5" hidden="1" customHeight="1">
      <c r="A1802" s="303" t="s">
        <v>274</v>
      </c>
      <c r="B1802" s="303"/>
      <c r="C1802" s="303"/>
      <c r="D1802" s="303"/>
      <c r="E1802" s="303"/>
      <c r="F1802" s="303"/>
      <c r="G1802" s="303"/>
    </row>
    <row r="1803" spans="1:9" hidden="1">
      <c r="B1803" s="22"/>
      <c r="C1803" s="22"/>
      <c r="E1803" s="18" t="s">
        <v>213</v>
      </c>
    </row>
    <row r="1804" spans="1:9" ht="17.45" hidden="1" customHeight="1">
      <c r="A1804" s="51" t="s">
        <v>1</v>
      </c>
      <c r="B1804" s="51" t="s">
        <v>214</v>
      </c>
      <c r="C1804" s="65"/>
      <c r="D1804" s="51" t="s">
        <v>215</v>
      </c>
      <c r="E1804" s="51" t="s">
        <v>174</v>
      </c>
      <c r="F1804" s="51" t="s">
        <v>175</v>
      </c>
      <c r="G1804" s="51" t="s">
        <v>176</v>
      </c>
    </row>
    <row r="1805" spans="1:9" hidden="1">
      <c r="A1805" s="51">
        <v>1</v>
      </c>
      <c r="B1805" s="96" t="s">
        <v>63</v>
      </c>
      <c r="C1805" s="65"/>
      <c r="D1805" s="97" t="str">
        <f>D1724</f>
        <v>Ô tô con</v>
      </c>
      <c r="E1805" s="97" t="str">
        <f>E1724</f>
        <v>Ô tô con</v>
      </c>
      <c r="F1805" s="97" t="str">
        <f>F1724</f>
        <v>Ô tô con</v>
      </c>
      <c r="G1805" s="97" t="str">
        <f>G1724</f>
        <v>Ô tô con</v>
      </c>
    </row>
    <row r="1806" spans="1:9" ht="18" hidden="1" customHeight="1">
      <c r="A1806" s="98">
        <v>2</v>
      </c>
      <c r="B1806" s="96" t="s">
        <v>181</v>
      </c>
      <c r="C1806" s="206" t="s">
        <v>64</v>
      </c>
      <c r="D1806" s="80" t="str">
        <f>D1729</f>
        <v>Tháng 10 năm 2023</v>
      </c>
      <c r="E1806" s="100" t="str">
        <f>E1729</f>
        <v>Tháng 10 năm 2023</v>
      </c>
      <c r="F1806" s="100" t="str">
        <f>F1729</f>
        <v>Tháng 10 năm 2023</v>
      </c>
      <c r="G1806" s="100" t="str">
        <f>G1729</f>
        <v>Tháng 10 năm 2023</v>
      </c>
    </row>
    <row r="1807" spans="1:9" ht="16.7" hidden="1" customHeight="1">
      <c r="A1807" s="98">
        <v>3</v>
      </c>
      <c r="B1807" s="96" t="s">
        <v>186</v>
      </c>
      <c r="C1807" s="206" t="s">
        <v>64</v>
      </c>
      <c r="D1807" s="101"/>
      <c r="E1807" s="75" t="str">
        <f>E1733</f>
        <v>Đã giao bán</v>
      </c>
      <c r="F1807" s="75" t="str">
        <f>F1733</f>
        <v>Đã giao bán</v>
      </c>
      <c r="G1807" s="75" t="str">
        <f>G1733</f>
        <v>Đã giao bán</v>
      </c>
    </row>
    <row r="1808" spans="1:9" ht="33.75" hidden="1" customHeight="1">
      <c r="A1808" s="98">
        <v>4</v>
      </c>
      <c r="B1808" s="96" t="s">
        <v>282</v>
      </c>
      <c r="C1808" s="206" t="s">
        <v>64</v>
      </c>
      <c r="D1808" s="101"/>
      <c r="E1808" s="75">
        <f>E1738</f>
        <v>745750000</v>
      </c>
      <c r="F1808" s="75">
        <f>F1738</f>
        <v>726750000</v>
      </c>
      <c r="G1808" s="75">
        <f>G1738</f>
        <v>726750000</v>
      </c>
    </row>
    <row r="1809" spans="1:9" s="22" customFormat="1" ht="31.5" hidden="1">
      <c r="A1809" s="98">
        <v>5</v>
      </c>
      <c r="B1809" s="96" t="s">
        <v>216</v>
      </c>
      <c r="C1809" s="206" t="s">
        <v>64</v>
      </c>
      <c r="D1809" s="102"/>
      <c r="E1809" s="103"/>
      <c r="F1809" s="103"/>
      <c r="G1809" s="103"/>
      <c r="I1809" s="23"/>
    </row>
    <row r="1810" spans="1:9" s="22" customFormat="1" ht="31.5" hidden="1">
      <c r="A1810" s="333" t="s">
        <v>217</v>
      </c>
      <c r="B1810" s="104" t="s">
        <v>218</v>
      </c>
      <c r="C1810" s="65" t="s">
        <v>64</v>
      </c>
      <c r="D1810" s="105" t="str">
        <f>D1730</f>
        <v>Giấy đăng ký xe, đăng kiểm xe</v>
      </c>
      <c r="E1810" s="105" t="str">
        <f>E1730</f>
        <v>Giấy đăng ký xe, đăng kiểm xe</v>
      </c>
      <c r="F1810" s="105" t="str">
        <f>F1730</f>
        <v>Giấy đăng ký xe, đăng kiểm xe</v>
      </c>
      <c r="G1810" s="105" t="str">
        <f>G1730</f>
        <v>Giấy đăng ký xe, đăng kiểm xe</v>
      </c>
      <c r="I1810" s="23"/>
    </row>
    <row r="1811" spans="1:9" s="22" customFormat="1" ht="17.45" hidden="1" customHeight="1">
      <c r="A1811" s="333"/>
      <c r="B1811" s="106" t="s">
        <v>219</v>
      </c>
      <c r="C1811" s="206" t="s">
        <v>64</v>
      </c>
      <c r="D1811" s="78">
        <v>1</v>
      </c>
      <c r="E1811" s="78">
        <v>1</v>
      </c>
      <c r="F1811" s="78">
        <v>1</v>
      </c>
      <c r="G1811" s="78">
        <v>1</v>
      </c>
      <c r="I1811" s="23"/>
    </row>
    <row r="1812" spans="1:9" s="22" customFormat="1" ht="18" hidden="1" customHeight="1">
      <c r="A1812" s="333"/>
      <c r="B1812" s="106" t="s">
        <v>220</v>
      </c>
      <c r="C1812" s="206" t="s">
        <v>64</v>
      </c>
      <c r="D1812" s="78"/>
      <c r="E1812" s="107">
        <f>(D1811-E1811)/E1811</f>
        <v>0</v>
      </c>
      <c r="F1812" s="107">
        <f>(D1811-F1811)/F1811</f>
        <v>0</v>
      </c>
      <c r="G1812" s="107">
        <f>(D1811-G1811)/G1811</f>
        <v>0</v>
      </c>
      <c r="I1812" s="23"/>
    </row>
    <row r="1813" spans="1:9" s="22" customFormat="1" ht="18" hidden="1" customHeight="1">
      <c r="A1813" s="333"/>
      <c r="B1813" s="106" t="s">
        <v>284</v>
      </c>
      <c r="C1813" s="206" t="s">
        <v>64</v>
      </c>
      <c r="D1813" s="101"/>
      <c r="E1813" s="75">
        <f>E1808*E1812</f>
        <v>0</v>
      </c>
      <c r="F1813" s="75">
        <f>F1808*F1812</f>
        <v>0</v>
      </c>
      <c r="G1813" s="75">
        <f>G1808*G1812</f>
        <v>0</v>
      </c>
      <c r="I1813" s="23"/>
    </row>
    <row r="1814" spans="1:9" s="22" customFormat="1" ht="17.45" hidden="1" customHeight="1">
      <c r="A1814" s="333"/>
      <c r="B1814" s="106" t="s">
        <v>222</v>
      </c>
      <c r="C1814" s="206"/>
      <c r="D1814" s="101"/>
      <c r="E1814" s="75">
        <f>E1808+E1813</f>
        <v>745750000</v>
      </c>
      <c r="F1814" s="75">
        <f>F1808+F1813</f>
        <v>726750000</v>
      </c>
      <c r="G1814" s="75">
        <f>G1808+G1813</f>
        <v>726750000</v>
      </c>
      <c r="I1814" s="23"/>
    </row>
    <row r="1815" spans="1:9" s="22" customFormat="1" hidden="1">
      <c r="A1815" s="333" t="s">
        <v>223</v>
      </c>
      <c r="B1815" s="104" t="s">
        <v>224</v>
      </c>
      <c r="C1815" s="65" t="s">
        <v>64</v>
      </c>
      <c r="D1815" s="108">
        <f>D1726</f>
        <v>2018</v>
      </c>
      <c r="E1815" s="108">
        <f>E1726</f>
        <v>2018</v>
      </c>
      <c r="F1815" s="108">
        <f>F1726</f>
        <v>2018</v>
      </c>
      <c r="G1815" s="108">
        <f>G1726</f>
        <v>2018</v>
      </c>
      <c r="I1815" s="23"/>
    </row>
    <row r="1816" spans="1:9" s="22" customFormat="1" ht="16.350000000000001" hidden="1" customHeight="1">
      <c r="A1816" s="333"/>
      <c r="B1816" s="106" t="s">
        <v>219</v>
      </c>
      <c r="C1816" s="206" t="s">
        <v>64</v>
      </c>
      <c r="D1816" s="78">
        <v>1</v>
      </c>
      <c r="E1816" s="78">
        <v>1</v>
      </c>
      <c r="F1816" s="78">
        <v>1</v>
      </c>
      <c r="G1816" s="78">
        <v>1</v>
      </c>
      <c r="I1816" s="23"/>
    </row>
    <row r="1817" spans="1:9" s="22" customFormat="1" ht="18" hidden="1" customHeight="1">
      <c r="A1817" s="333"/>
      <c r="B1817" s="106" t="s">
        <v>220</v>
      </c>
      <c r="C1817" s="206" t="s">
        <v>64</v>
      </c>
      <c r="D1817" s="78"/>
      <c r="E1817" s="107">
        <f>(D1816-E1816)/E1816</f>
        <v>0</v>
      </c>
      <c r="F1817" s="107">
        <f>(D1816-F1816)/F1816</f>
        <v>0</v>
      </c>
      <c r="G1817" s="107">
        <f>(D1816-G1816)/G1816</f>
        <v>0</v>
      </c>
      <c r="I1817" s="23"/>
    </row>
    <row r="1818" spans="1:9" s="22" customFormat="1" ht="18" hidden="1" customHeight="1">
      <c r="A1818" s="333"/>
      <c r="B1818" s="106" t="s">
        <v>284</v>
      </c>
      <c r="C1818" s="206" t="s">
        <v>64</v>
      </c>
      <c r="D1818" s="101"/>
      <c r="E1818" s="75">
        <f>E1808*E1817</f>
        <v>0</v>
      </c>
      <c r="F1818" s="75">
        <f>F1808*F1817</f>
        <v>0</v>
      </c>
      <c r="G1818" s="75">
        <f>G1808*G1817</f>
        <v>0</v>
      </c>
      <c r="I1818" s="23"/>
    </row>
    <row r="1819" spans="1:9" s="22" customFormat="1" ht="16.350000000000001" hidden="1" customHeight="1">
      <c r="A1819" s="333"/>
      <c r="B1819" s="106" t="s">
        <v>222</v>
      </c>
      <c r="C1819" s="206"/>
      <c r="D1819" s="101"/>
      <c r="E1819" s="75">
        <f>E1814+E1818</f>
        <v>745750000</v>
      </c>
      <c r="F1819" s="75">
        <f>F1814+F1818</f>
        <v>726750000</v>
      </c>
      <c r="G1819" s="75">
        <f>G1814+G1818</f>
        <v>726750000</v>
      </c>
      <c r="I1819" s="23"/>
    </row>
    <row r="1820" spans="1:9" ht="16.350000000000001" hidden="1" customHeight="1">
      <c r="A1820" s="333" t="s">
        <v>225</v>
      </c>
      <c r="B1820" s="104" t="str">
        <f>B1735</f>
        <v>Màu sơn</v>
      </c>
      <c r="C1820" s="65" t="s">
        <v>64</v>
      </c>
      <c r="D1820" s="105" t="str">
        <f>D1735</f>
        <v>Bạc</v>
      </c>
      <c r="E1820" s="105" t="str">
        <f>E1735</f>
        <v>Xanh</v>
      </c>
      <c r="F1820" s="105" t="str">
        <f>F1735</f>
        <v>Xanh</v>
      </c>
      <c r="G1820" s="105" t="str">
        <f>G1735</f>
        <v>Đỏ</v>
      </c>
    </row>
    <row r="1821" spans="1:9" ht="17.45" hidden="1" customHeight="1">
      <c r="A1821" s="333"/>
      <c r="B1821" s="106" t="s">
        <v>219</v>
      </c>
      <c r="C1821" s="206" t="s">
        <v>64</v>
      </c>
      <c r="D1821" s="78">
        <v>1</v>
      </c>
      <c r="E1821" s="78">
        <v>1</v>
      </c>
      <c r="F1821" s="78">
        <v>1</v>
      </c>
      <c r="G1821" s="78">
        <v>1</v>
      </c>
    </row>
    <row r="1822" spans="1:9" ht="21.75" hidden="1" customHeight="1">
      <c r="A1822" s="333"/>
      <c r="B1822" s="106" t="s">
        <v>220</v>
      </c>
      <c r="C1822" s="206" t="s">
        <v>64</v>
      </c>
      <c r="D1822" s="78"/>
      <c r="E1822" s="107">
        <f>(D1821-E1821)/E1821</f>
        <v>0</v>
      </c>
      <c r="F1822" s="107">
        <f>(D1821-F1821)/F1821</f>
        <v>0</v>
      </c>
      <c r="G1822" s="107">
        <f>(D1821-G1821)/G1821</f>
        <v>0</v>
      </c>
    </row>
    <row r="1823" spans="1:9" ht="18.600000000000001" hidden="1" customHeight="1">
      <c r="A1823" s="333"/>
      <c r="B1823" s="106" t="s">
        <v>221</v>
      </c>
      <c r="C1823" s="206" t="s">
        <v>64</v>
      </c>
      <c r="D1823" s="101"/>
      <c r="E1823" s="75">
        <f>E1808*E1822</f>
        <v>0</v>
      </c>
      <c r="F1823" s="75">
        <f>F1808*F1822</f>
        <v>0</v>
      </c>
      <c r="G1823" s="75">
        <f>G1808*G1822</f>
        <v>0</v>
      </c>
    </row>
    <row r="1824" spans="1:9" ht="17.45" hidden="1" customHeight="1">
      <c r="A1824" s="333"/>
      <c r="B1824" s="106" t="s">
        <v>222</v>
      </c>
      <c r="C1824" s="206"/>
      <c r="D1824" s="101"/>
      <c r="E1824" s="75">
        <f>E1819+E1823</f>
        <v>745750000</v>
      </c>
      <c r="F1824" s="75">
        <f>F1819+F1823</f>
        <v>726750000</v>
      </c>
      <c r="G1824" s="75">
        <f>G1819+G1823</f>
        <v>726750000</v>
      </c>
    </row>
    <row r="1825" spans="1:9" s="109" customFormat="1" hidden="1">
      <c r="A1825" s="333" t="s">
        <v>225</v>
      </c>
      <c r="B1825" s="104" t="str">
        <f>B1736</f>
        <v>Biển số</v>
      </c>
      <c r="C1825" s="207" t="s">
        <v>64</v>
      </c>
      <c r="D1825" s="105" t="str">
        <f>D1736</f>
        <v>30F - 628.14</v>
      </c>
      <c r="E1825" s="105" t="str">
        <f>E1736</f>
        <v>Hà Nội</v>
      </c>
      <c r="F1825" s="105" t="str">
        <f>F1736</f>
        <v>Hà Nội</v>
      </c>
      <c r="G1825" s="105" t="str">
        <f>G1736</f>
        <v>Hà Nội</v>
      </c>
      <c r="I1825" s="110"/>
    </row>
    <row r="1826" spans="1:9" ht="17.45" hidden="1" customHeight="1">
      <c r="A1826" s="333"/>
      <c r="B1826" s="106" t="s">
        <v>219</v>
      </c>
      <c r="C1826" s="206" t="s">
        <v>64</v>
      </c>
      <c r="D1826" s="78">
        <v>1</v>
      </c>
      <c r="E1826" s="78">
        <v>1</v>
      </c>
      <c r="F1826" s="78">
        <v>1</v>
      </c>
      <c r="G1826" s="78">
        <v>1</v>
      </c>
      <c r="H1826" s="78">
        <v>1</v>
      </c>
    </row>
    <row r="1827" spans="1:9" ht="18.600000000000001" hidden="1" customHeight="1">
      <c r="A1827" s="333"/>
      <c r="B1827" s="106" t="s">
        <v>220</v>
      </c>
      <c r="C1827" s="206" t="s">
        <v>64</v>
      </c>
      <c r="D1827" s="101"/>
      <c r="E1827" s="107">
        <f>(D1826-E1826)/E1826</f>
        <v>0</v>
      </c>
      <c r="F1827" s="107">
        <f>(D1826-F1826)/F1826</f>
        <v>0</v>
      </c>
      <c r="G1827" s="107">
        <f>(D1826-G1826)/G1826</f>
        <v>0</v>
      </c>
    </row>
    <row r="1828" spans="1:9" ht="18" hidden="1" customHeight="1">
      <c r="A1828" s="333"/>
      <c r="B1828" s="106" t="s">
        <v>221</v>
      </c>
      <c r="C1828" s="206" t="s">
        <v>64</v>
      </c>
      <c r="D1828" s="101"/>
      <c r="E1828" s="76">
        <f>E1827*E1808</f>
        <v>0</v>
      </c>
      <c r="F1828" s="76">
        <v>0</v>
      </c>
      <c r="G1828" s="76">
        <v>0</v>
      </c>
    </row>
    <row r="1829" spans="1:9" ht="18.600000000000001" hidden="1" customHeight="1">
      <c r="A1829" s="333"/>
      <c r="B1829" s="106" t="s">
        <v>222</v>
      </c>
      <c r="C1829" s="206"/>
      <c r="D1829" s="101"/>
      <c r="E1829" s="76">
        <f>E1824+E1828</f>
        <v>745750000</v>
      </c>
      <c r="F1829" s="76">
        <f>F1824+F1828</f>
        <v>726750000</v>
      </c>
      <c r="G1829" s="76">
        <f>G1824+G1828</f>
        <v>726750000</v>
      </c>
    </row>
    <row r="1830" spans="1:9" s="109" customFormat="1" hidden="1">
      <c r="A1830" s="333" t="s">
        <v>228</v>
      </c>
      <c r="B1830" s="104" t="str">
        <f>B1737</f>
        <v>Số km đã đi</v>
      </c>
      <c r="C1830" s="207" t="s">
        <v>64</v>
      </c>
      <c r="D1830" s="111">
        <f>D1737</f>
        <v>129160</v>
      </c>
      <c r="E1830" s="111">
        <f>E1737</f>
        <v>50000</v>
      </c>
      <c r="F1830" s="111">
        <f>F1737</f>
        <v>76000</v>
      </c>
      <c r="G1830" s="111">
        <f>G1737</f>
        <v>60000</v>
      </c>
      <c r="I1830" s="110"/>
    </row>
    <row r="1831" spans="1:9" ht="15" hidden="1" customHeight="1">
      <c r="A1831" s="333"/>
      <c r="B1831" s="106" t="s">
        <v>219</v>
      </c>
      <c r="C1831" s="206" t="s">
        <v>64</v>
      </c>
      <c r="D1831" s="78">
        <v>1</v>
      </c>
      <c r="E1831" s="78">
        <v>1.04</v>
      </c>
      <c r="F1831" s="78">
        <v>1.02</v>
      </c>
      <c r="G1831" s="78">
        <v>1.03</v>
      </c>
      <c r="H1831" s="78">
        <v>1</v>
      </c>
    </row>
    <row r="1832" spans="1:9" ht="15.6" hidden="1" customHeight="1">
      <c r="A1832" s="333"/>
      <c r="B1832" s="106" t="s">
        <v>220</v>
      </c>
      <c r="C1832" s="206" t="s">
        <v>64</v>
      </c>
      <c r="D1832" s="101"/>
      <c r="E1832" s="107">
        <f>(1-E1831)/E1831</f>
        <v>-3.8461538461538491E-2</v>
      </c>
      <c r="F1832" s="107">
        <f>(1-F1831)/F1831</f>
        <v>-1.9607843137254919E-2</v>
      </c>
      <c r="G1832" s="107">
        <f>(1-G1831)/G1831</f>
        <v>-2.9126213592233035E-2</v>
      </c>
    </row>
    <row r="1833" spans="1:9" ht="17.45" hidden="1" customHeight="1">
      <c r="A1833" s="333"/>
      <c r="B1833" s="106" t="s">
        <v>221</v>
      </c>
      <c r="C1833" s="206" t="s">
        <v>64</v>
      </c>
      <c r="D1833" s="101"/>
      <c r="E1833" s="76">
        <f>E1832*E1808</f>
        <v>-28682692.30769233</v>
      </c>
      <c r="F1833" s="76">
        <f>F1832*F1808</f>
        <v>-14250000.000000013</v>
      </c>
      <c r="G1833" s="76">
        <f>G1832*G1808</f>
        <v>-21167475.72815536</v>
      </c>
    </row>
    <row r="1834" spans="1:9" ht="13.7" hidden="1" customHeight="1">
      <c r="A1834" s="333"/>
      <c r="B1834" s="106" t="s">
        <v>222</v>
      </c>
      <c r="C1834" s="206"/>
      <c r="D1834" s="101"/>
      <c r="E1834" s="76">
        <f>E1829+E1833</f>
        <v>717067307.69230771</v>
      </c>
      <c r="F1834" s="76">
        <f>F1829+F1833</f>
        <v>712500000</v>
      </c>
      <c r="G1834" s="76">
        <f>G1829+G1833</f>
        <v>705582524.27184463</v>
      </c>
    </row>
    <row r="1835" spans="1:9" hidden="1">
      <c r="A1835" s="333" t="s">
        <v>228</v>
      </c>
      <c r="B1835" s="104" t="e">
        <f>#REF!</f>
        <v>#REF!</v>
      </c>
      <c r="C1835" s="206" t="s">
        <v>64</v>
      </c>
      <c r="D1835" s="112">
        <v>0.5</v>
      </c>
      <c r="E1835" s="112">
        <v>0.56999999999999995</v>
      </c>
      <c r="F1835" s="112">
        <v>0.6</v>
      </c>
      <c r="G1835" s="112">
        <v>0.65</v>
      </c>
    </row>
    <row r="1836" spans="1:9" ht="21.75" hidden="1" customHeight="1">
      <c r="A1836" s="333"/>
      <c r="B1836" s="106" t="s">
        <v>219</v>
      </c>
      <c r="C1836" s="206" t="s">
        <v>64</v>
      </c>
      <c r="D1836" s="78">
        <v>1</v>
      </c>
      <c r="E1836" s="78">
        <v>1</v>
      </c>
      <c r="F1836" s="78">
        <v>1</v>
      </c>
      <c r="G1836" s="78">
        <v>1</v>
      </c>
      <c r="H1836" s="78">
        <v>1</v>
      </c>
    </row>
    <row r="1837" spans="1:9" ht="21.75" hidden="1" customHeight="1">
      <c r="A1837" s="333"/>
      <c r="B1837" s="106" t="s">
        <v>220</v>
      </c>
      <c r="C1837" s="206" t="s">
        <v>64</v>
      </c>
      <c r="D1837" s="78"/>
      <c r="E1837" s="107" t="e">
        <f>(#REF!-E1836)/E1836</f>
        <v>#REF!</v>
      </c>
      <c r="F1837" s="107" t="e">
        <f>(#REF!-F1836)/F1836</f>
        <v>#REF!</v>
      </c>
      <c r="G1837" s="107" t="e">
        <f>(#REF!-G1836)/G1836</f>
        <v>#REF!</v>
      </c>
    </row>
    <row r="1838" spans="1:9" ht="21.75" hidden="1" customHeight="1">
      <c r="A1838" s="333"/>
      <c r="B1838" s="106" t="s">
        <v>221</v>
      </c>
      <c r="C1838" s="206" t="s">
        <v>64</v>
      </c>
      <c r="D1838" s="101"/>
      <c r="E1838" s="75" t="e">
        <f>E1837*E1808</f>
        <v>#REF!</v>
      </c>
      <c r="F1838" s="75" t="e">
        <f>F1837*F1808</f>
        <v>#REF!</v>
      </c>
      <c r="G1838" s="75" t="e">
        <f>G1837*G1808</f>
        <v>#REF!</v>
      </c>
    </row>
    <row r="1839" spans="1:9" ht="21.75" hidden="1" customHeight="1">
      <c r="A1839" s="333"/>
      <c r="B1839" s="106" t="s">
        <v>222</v>
      </c>
      <c r="C1839" s="206" t="s">
        <v>64</v>
      </c>
      <c r="D1839" s="101"/>
      <c r="E1839" s="75" t="e">
        <f>E1834+E1838</f>
        <v>#REF!</v>
      </c>
      <c r="F1839" s="75" t="e">
        <f>F1834+F1838</f>
        <v>#REF!</v>
      </c>
      <c r="G1839" s="75" t="e">
        <f>G1834+G1838</f>
        <v>#REF!</v>
      </c>
    </row>
    <row r="1840" spans="1:9" ht="37.5" hidden="1" customHeight="1">
      <c r="A1840" s="333" t="s">
        <v>229</v>
      </c>
      <c r="B1840" s="104" t="s">
        <v>230</v>
      </c>
      <c r="C1840" s="206" t="s">
        <v>64</v>
      </c>
      <c r="D1840" s="113" t="s">
        <v>231</v>
      </c>
      <c r="E1840" s="113" t="s">
        <v>232</v>
      </c>
      <c r="F1840" s="113" t="s">
        <v>233</v>
      </c>
      <c r="G1840" s="113" t="s">
        <v>231</v>
      </c>
    </row>
    <row r="1841" spans="1:11" ht="21.75" hidden="1" customHeight="1">
      <c r="A1841" s="333"/>
      <c r="B1841" s="106" t="s">
        <v>219</v>
      </c>
      <c r="C1841" s="206" t="s">
        <v>64</v>
      </c>
      <c r="D1841" s="78">
        <v>1</v>
      </c>
      <c r="E1841" s="78">
        <v>1</v>
      </c>
      <c r="F1841" s="78">
        <v>1</v>
      </c>
      <c r="G1841" s="78">
        <v>1</v>
      </c>
      <c r="H1841" s="78">
        <v>1</v>
      </c>
    </row>
    <row r="1842" spans="1:11" ht="21.75" hidden="1" customHeight="1">
      <c r="A1842" s="333"/>
      <c r="B1842" s="106" t="s">
        <v>220</v>
      </c>
      <c r="C1842" s="206" t="s">
        <v>64</v>
      </c>
      <c r="D1842" s="78"/>
      <c r="E1842" s="107" t="e">
        <f>(#REF!-E1841)/E1841</f>
        <v>#REF!</v>
      </c>
      <c r="F1842" s="107" t="e">
        <f>(#REF!-F1841)/F1841</f>
        <v>#REF!</v>
      </c>
      <c r="G1842" s="107" t="e">
        <f>(#REF!-G1841)/G1841</f>
        <v>#REF!</v>
      </c>
    </row>
    <row r="1843" spans="1:11" ht="21.75" hidden="1" customHeight="1">
      <c r="A1843" s="333"/>
      <c r="B1843" s="106" t="s">
        <v>221</v>
      </c>
      <c r="C1843" s="206" t="s">
        <v>64</v>
      </c>
      <c r="D1843" s="101"/>
      <c r="E1843" s="75" t="e">
        <f>E1842*E1808</f>
        <v>#REF!</v>
      </c>
      <c r="F1843" s="75" t="e">
        <f>F1842*F1808</f>
        <v>#REF!</v>
      </c>
      <c r="G1843" s="75" t="e">
        <f>G1842*G1808</f>
        <v>#REF!</v>
      </c>
    </row>
    <row r="1844" spans="1:11" ht="21.75" hidden="1" customHeight="1">
      <c r="A1844" s="333"/>
      <c r="B1844" s="106" t="s">
        <v>222</v>
      </c>
      <c r="C1844" s="206" t="s">
        <v>64</v>
      </c>
      <c r="D1844" s="101"/>
      <c r="E1844" s="75" t="e">
        <f>E1839+E1843</f>
        <v>#REF!</v>
      </c>
      <c r="F1844" s="75" t="e">
        <f>F1839+F1843</f>
        <v>#REF!</v>
      </c>
      <c r="G1844" s="75" t="e">
        <f>G1839+G1843</f>
        <v>#REF!</v>
      </c>
    </row>
    <row r="1845" spans="1:11" s="22" customFormat="1" ht="19.350000000000001" hidden="1" customHeight="1">
      <c r="A1845" s="98">
        <v>6</v>
      </c>
      <c r="B1845" s="96" t="s">
        <v>234</v>
      </c>
      <c r="C1845" s="65" t="s">
        <v>64</v>
      </c>
      <c r="D1845" s="102"/>
      <c r="E1845" s="154" t="e">
        <f>E1808+E1823+E1828+E1833+E1838+E1818+E1813+E1843</f>
        <v>#REF!</v>
      </c>
      <c r="F1845" s="154" t="e">
        <f>F1808+F1823+F1828+F1833+F1838+F1818+F1813+F1843</f>
        <v>#REF!</v>
      </c>
      <c r="G1845" s="154" t="e">
        <f>G1808+G1823+G1828+G1833+G1838+G1818+G1813+G1843</f>
        <v>#REF!</v>
      </c>
      <c r="I1845" s="23"/>
    </row>
    <row r="1846" spans="1:11" s="22" customFormat="1" ht="33" hidden="1" customHeight="1">
      <c r="A1846" s="98" t="s">
        <v>285</v>
      </c>
      <c r="B1846" s="96" t="s">
        <v>235</v>
      </c>
      <c r="C1846" s="65" t="s">
        <v>64</v>
      </c>
      <c r="D1846" s="102"/>
      <c r="E1846" s="334" t="e">
        <f>ROUND((E1845+F1845+G1845)/3,-7)</f>
        <v>#REF!</v>
      </c>
      <c r="F1846" s="334"/>
      <c r="G1846" s="334"/>
      <c r="I1846" s="23"/>
    </row>
    <row r="1847" spans="1:11" s="22" customFormat="1" ht="51.6" hidden="1" customHeight="1">
      <c r="A1847" s="98" t="s">
        <v>286</v>
      </c>
      <c r="B1847" s="96" t="s">
        <v>236</v>
      </c>
      <c r="C1847" s="65" t="s">
        <v>64</v>
      </c>
      <c r="D1847" s="102"/>
      <c r="E1847" s="155" t="e">
        <f>(E1845-E1846)/E1846</f>
        <v>#REF!</v>
      </c>
      <c r="F1847" s="155" t="e">
        <f>(F1845-E1846)/E1846</f>
        <v>#REF!</v>
      </c>
      <c r="G1847" s="155" t="e">
        <f>(G1845-E1846)/E1846</f>
        <v>#REF!</v>
      </c>
      <c r="I1847" s="23"/>
    </row>
    <row r="1848" spans="1:11" ht="21" hidden="1" customHeight="1">
      <c r="A1848" s="98">
        <v>7</v>
      </c>
      <c r="B1848" s="99" t="s">
        <v>237</v>
      </c>
      <c r="C1848" s="206" t="s">
        <v>64</v>
      </c>
      <c r="D1848" s="114"/>
      <c r="E1848" s="76" t="e">
        <f>ABS(E1823)+ABS(E1828)+ABS(E1833)+ABS(E1838)+ ABS(E1818)+ ABS(E1813)+ABS(E1843)</f>
        <v>#REF!</v>
      </c>
      <c r="F1848" s="76" t="e">
        <f>ABS(F1823)+ABS(F1828)+ABS(F1833)+ABS(F1838)+ ABS(F1818)+ ABS(F1813)+ABS(F1843)</f>
        <v>#REF!</v>
      </c>
      <c r="G1848" s="76" t="e">
        <f>ABS(G1823)+ABS(G1828)+ABS(G1833)+ABS(G1838)+ ABS(G1818)+ ABS(G1813)+ABS(G1843)</f>
        <v>#REF!</v>
      </c>
    </row>
    <row r="1849" spans="1:11" ht="18.600000000000001" hidden="1" customHeight="1">
      <c r="A1849" s="98">
        <v>8</v>
      </c>
      <c r="B1849" s="99" t="s">
        <v>238</v>
      </c>
      <c r="C1849" s="206" t="s">
        <v>64</v>
      </c>
      <c r="D1849" s="101"/>
      <c r="E1849" s="76">
        <v>1</v>
      </c>
      <c r="F1849" s="76">
        <v>1</v>
      </c>
      <c r="G1849" s="76">
        <v>1</v>
      </c>
    </row>
    <row r="1850" spans="1:11" ht="19.350000000000001" hidden="1" customHeight="1">
      <c r="A1850" s="98">
        <v>9</v>
      </c>
      <c r="B1850" s="99" t="s">
        <v>239</v>
      </c>
      <c r="C1850" s="206" t="s">
        <v>64</v>
      </c>
      <c r="D1850" s="101"/>
      <c r="E1850" s="115" t="s">
        <v>347</v>
      </c>
      <c r="F1850" s="115" t="s">
        <v>403</v>
      </c>
      <c r="G1850" s="115" t="s">
        <v>346</v>
      </c>
      <c r="H1850" s="116"/>
      <c r="I1850" s="116" t="e">
        <f>F1822+F1832+F1837</f>
        <v>#REF!</v>
      </c>
      <c r="J1850" s="116" t="e">
        <f>G1822+G1832+G1837</f>
        <v>#REF!</v>
      </c>
      <c r="K1850" s="116" t="e">
        <f>G1822+G1832+G1837</f>
        <v>#REF!</v>
      </c>
    </row>
    <row r="1851" spans="1:11" s="23" customFormat="1" ht="21" hidden="1" customHeight="1">
      <c r="A1851" s="117">
        <v>10</v>
      </c>
      <c r="B1851" s="118" t="s">
        <v>240</v>
      </c>
      <c r="C1851" s="118" t="s">
        <v>64</v>
      </c>
      <c r="D1851" s="119"/>
      <c r="E1851" s="120" t="e">
        <f>E1823+E1828+E1838+E1833+E1843+E1818+E1813</f>
        <v>#REF!</v>
      </c>
      <c r="F1851" s="120" t="e">
        <f>F1823+F1828+F1838+F1833+F1843+F1818+F1813</f>
        <v>#REF!</v>
      </c>
      <c r="G1851" s="120" t="e">
        <f>G1823+G1828+G1838+G1833+G1843+G1818+G1813</f>
        <v>#REF!</v>
      </c>
    </row>
    <row r="1852" spans="1:11" s="23" customFormat="1" ht="31.5" hidden="1">
      <c r="A1852" s="117"/>
      <c r="B1852" s="121" t="s">
        <v>241</v>
      </c>
      <c r="C1852" s="118" t="s">
        <v>64</v>
      </c>
      <c r="D1852" s="119"/>
      <c r="E1852" s="335" t="e">
        <f>ROUND(E1846,-6)</f>
        <v>#REF!</v>
      </c>
      <c r="F1852" s="335"/>
      <c r="G1852" s="335"/>
    </row>
    <row r="1853" spans="1:11" s="19" customFormat="1" ht="8.25" hidden="1" customHeight="1">
      <c r="A1853" s="122"/>
      <c r="B1853" s="122"/>
      <c r="C1853" s="122"/>
      <c r="D1853" s="122"/>
      <c r="E1853" s="23"/>
      <c r="F1853" s="23"/>
      <c r="G1853" s="23"/>
    </row>
    <row r="1854" spans="1:11" s="19" customFormat="1" ht="21.75" hidden="1" customHeight="1">
      <c r="A1854" s="122" t="s">
        <v>275</v>
      </c>
      <c r="B1854" s="336" t="s">
        <v>243</v>
      </c>
      <c r="C1854" s="336"/>
      <c r="D1854" s="336"/>
      <c r="E1854" s="336"/>
      <c r="F1854" s="336"/>
      <c r="G1854" s="336"/>
    </row>
    <row r="1855" spans="1:11" s="40" customFormat="1" ht="35.25" hidden="1" customHeight="1">
      <c r="A1855" s="337" t="s">
        <v>244</v>
      </c>
      <c r="B1855" s="337"/>
      <c r="C1855" s="337"/>
      <c r="D1855" s="337"/>
      <c r="E1855" s="337"/>
      <c r="F1855" s="337"/>
      <c r="G1855" s="337"/>
      <c r="I1855" s="85"/>
    </row>
    <row r="1856" spans="1:11" s="40" customFormat="1" ht="21" hidden="1" customHeight="1">
      <c r="A1856" s="123" t="s">
        <v>245</v>
      </c>
      <c r="C1856" s="40" t="s">
        <v>64</v>
      </c>
      <c r="E1856" s="124" t="e">
        <f>ROUND(E1852,-3)</f>
        <v>#REF!</v>
      </c>
      <c r="F1856" s="48" t="s">
        <v>246</v>
      </c>
      <c r="I1856" s="85"/>
    </row>
    <row r="1857" spans="1:9" s="19" customFormat="1" ht="5.25" hidden="1" customHeight="1">
      <c r="A1857" s="122"/>
      <c r="B1857" s="122"/>
      <c r="C1857" s="122"/>
      <c r="D1857" s="122"/>
      <c r="E1857" s="23"/>
      <c r="F1857" s="23"/>
      <c r="G1857" s="23"/>
    </row>
    <row r="1858" spans="1:9" s="40" customFormat="1" ht="24.75" hidden="1" customHeight="1">
      <c r="A1858" s="338" t="s">
        <v>247</v>
      </c>
      <c r="B1858" s="339"/>
      <c r="C1858" s="339"/>
      <c r="D1858" s="340"/>
      <c r="E1858" s="51" t="s">
        <v>174</v>
      </c>
      <c r="F1858" s="51" t="s">
        <v>175</v>
      </c>
      <c r="G1858" s="51" t="s">
        <v>176</v>
      </c>
      <c r="I1858" s="85"/>
    </row>
    <row r="1859" spans="1:9" s="40" customFormat="1" ht="24.75" hidden="1" customHeight="1">
      <c r="A1859" s="341"/>
      <c r="B1859" s="342"/>
      <c r="C1859" s="342"/>
      <c r="D1859" s="343"/>
      <c r="E1859" s="125" t="e">
        <f>E1847</f>
        <v>#REF!</v>
      </c>
      <c r="F1859" s="125" t="e">
        <f>F1847</f>
        <v>#REF!</v>
      </c>
      <c r="G1859" s="125" t="e">
        <f>G1847</f>
        <v>#REF!</v>
      </c>
      <c r="I1859" s="85"/>
    </row>
    <row r="1860" spans="1:9" s="40" customFormat="1" ht="24.75" hidden="1" customHeight="1">
      <c r="A1860" s="344"/>
      <c r="B1860" s="345"/>
      <c r="C1860" s="345"/>
      <c r="D1860" s="346"/>
      <c r="E1860" s="125" t="s">
        <v>248</v>
      </c>
      <c r="F1860" s="125" t="s">
        <v>248</v>
      </c>
      <c r="G1860" s="125" t="s">
        <v>248</v>
      </c>
      <c r="I1860" s="85"/>
    </row>
    <row r="1861" spans="1:9" s="40" customFormat="1" ht="5.25" hidden="1" customHeight="1">
      <c r="A1861" s="123"/>
      <c r="G1861" s="126"/>
      <c r="I1861" s="85"/>
    </row>
    <row r="1862" spans="1:9" s="40" customFormat="1" ht="21" hidden="1" customHeight="1">
      <c r="A1862" s="347" t="s">
        <v>249</v>
      </c>
      <c r="B1862" s="347"/>
      <c r="C1862" s="347"/>
      <c r="D1862" s="347"/>
      <c r="E1862" s="347"/>
      <c r="F1862" s="347"/>
      <c r="G1862" s="347"/>
      <c r="I1862" s="85"/>
    </row>
    <row r="1863" spans="1:9" s="40" customFormat="1" ht="6" hidden="1" customHeight="1">
      <c r="A1863" s="127"/>
      <c r="B1863" s="127"/>
      <c r="C1863" s="123"/>
      <c r="D1863" s="127"/>
      <c r="E1863" s="127"/>
      <c r="F1863" s="127"/>
      <c r="G1863" s="127"/>
      <c r="I1863" s="85"/>
    </row>
    <row r="1864" spans="1:9" s="48" customFormat="1" ht="21" hidden="1" customHeight="1">
      <c r="A1864" s="313" t="s">
        <v>250</v>
      </c>
      <c r="B1864" s="313"/>
      <c r="C1864" s="313"/>
      <c r="D1864" s="313"/>
      <c r="E1864" s="313"/>
      <c r="F1864" s="313"/>
      <c r="G1864" s="313"/>
      <c r="I1864" s="124"/>
    </row>
    <row r="1865" spans="1:9" s="48" customFormat="1" ht="21" hidden="1" customHeight="1">
      <c r="A1865" s="313" t="s">
        <v>251</v>
      </c>
      <c r="B1865" s="313"/>
      <c r="C1865" s="313"/>
      <c r="D1865" s="313"/>
      <c r="E1865" s="313"/>
      <c r="F1865" s="313"/>
      <c r="G1865" s="313"/>
      <c r="I1865" s="124"/>
    </row>
    <row r="1866" spans="1:9" s="48" customFormat="1" ht="41.25" hidden="1" customHeight="1">
      <c r="A1866" s="314" t="s">
        <v>252</v>
      </c>
      <c r="B1866" s="315"/>
      <c r="C1866" s="315"/>
      <c r="D1866" s="315"/>
      <c r="E1866" s="315"/>
      <c r="F1866" s="315"/>
      <c r="G1866" s="315"/>
      <c r="I1866" s="124"/>
    </row>
    <row r="1867" spans="1:9" s="48" customFormat="1" ht="28.5" hidden="1" customHeight="1">
      <c r="A1867" s="35"/>
      <c r="B1867" s="26" t="s">
        <v>253</v>
      </c>
      <c r="C1867" s="68"/>
      <c r="D1867" s="26"/>
      <c r="E1867" s="128" t="s">
        <v>254</v>
      </c>
      <c r="F1867" s="316"/>
      <c r="G1867" s="316"/>
      <c r="I1867" s="124"/>
    </row>
    <row r="1868" spans="1:9" s="48" customFormat="1" ht="21.6" hidden="1" customHeight="1">
      <c r="A1868" s="35"/>
      <c r="B1868" s="317" t="s">
        <v>255</v>
      </c>
      <c r="C1868" s="318"/>
      <c r="D1868" s="318"/>
      <c r="E1868" s="290" t="s">
        <v>256</v>
      </c>
      <c r="F1868" s="290"/>
      <c r="G1868" s="290"/>
      <c r="I1868" s="124"/>
    </row>
    <row r="1869" spans="1:9" s="48" customFormat="1" ht="21.6" hidden="1" customHeight="1">
      <c r="A1869" s="35"/>
      <c r="B1869" s="317"/>
      <c r="C1869" s="319"/>
      <c r="D1869" s="319"/>
      <c r="E1869" s="290" t="s">
        <v>257</v>
      </c>
      <c r="F1869" s="290"/>
      <c r="G1869" s="290"/>
      <c r="I1869" s="124"/>
    </row>
    <row r="1870" spans="1:9" s="48" customFormat="1" ht="21.6" hidden="1" customHeight="1">
      <c r="A1870" s="35"/>
      <c r="B1870" s="26"/>
      <c r="C1870" s="68"/>
      <c r="D1870" s="26"/>
      <c r="E1870" s="290" t="s">
        <v>258</v>
      </c>
      <c r="F1870" s="290"/>
      <c r="G1870" s="290"/>
      <c r="I1870" s="124"/>
    </row>
    <row r="1871" spans="1:9" s="48" customFormat="1" ht="21.6" hidden="1" customHeight="1">
      <c r="A1871" s="35"/>
      <c r="B1871" s="26"/>
      <c r="C1871" s="68"/>
      <c r="D1871" s="26"/>
      <c r="E1871" s="290" t="s">
        <v>259</v>
      </c>
      <c r="F1871" s="290"/>
      <c r="G1871" s="290"/>
      <c r="I1871" s="124"/>
    </row>
    <row r="1872" spans="1:9" s="48" customFormat="1" ht="21.6" hidden="1" customHeight="1">
      <c r="A1872" s="35"/>
      <c r="B1872" s="26" t="s">
        <v>260</v>
      </c>
      <c r="C1872" s="68"/>
      <c r="D1872" s="26"/>
      <c r="E1872" s="26"/>
      <c r="F1872" s="26"/>
      <c r="G1872" s="26"/>
      <c r="I1872" s="124"/>
    </row>
    <row r="1873" spans="1:9" s="49" customFormat="1" ht="10.5" hidden="1" customHeight="1">
      <c r="B1873" s="18"/>
      <c r="C1873" s="18"/>
      <c r="D1873" s="18"/>
      <c r="E1873" s="18"/>
      <c r="F1873" s="18"/>
      <c r="G1873" s="50"/>
    </row>
    <row r="1874" spans="1:9" s="52" customFormat="1" ht="39.75" hidden="1" customHeight="1">
      <c r="A1874" s="51" t="s">
        <v>1</v>
      </c>
      <c r="B1874" s="320" t="s">
        <v>261</v>
      </c>
      <c r="C1874" s="321"/>
      <c r="D1874" s="51" t="s">
        <v>262</v>
      </c>
      <c r="E1874" s="51" t="s">
        <v>263</v>
      </c>
      <c r="F1874" s="51" t="s">
        <v>264</v>
      </c>
      <c r="G1874" s="51" t="s">
        <v>40</v>
      </c>
      <c r="I1874" s="49"/>
    </row>
    <row r="1875" spans="1:9" ht="21.95" hidden="1" customHeight="1">
      <c r="A1875" s="54">
        <v>1</v>
      </c>
      <c r="B1875" s="295" t="s">
        <v>20</v>
      </c>
      <c r="C1875" s="297"/>
      <c r="D1875" s="129">
        <v>0.75</v>
      </c>
      <c r="E1875" s="129">
        <v>0.55000000000000004</v>
      </c>
      <c r="F1875" s="130">
        <f>D1875*E1875</f>
        <v>0.41250000000000003</v>
      </c>
      <c r="G1875" s="57"/>
    </row>
    <row r="1876" spans="1:9" ht="21.95" hidden="1" customHeight="1">
      <c r="A1876" s="54">
        <v>2</v>
      </c>
      <c r="B1876" s="295" t="s">
        <v>265</v>
      </c>
      <c r="C1876" s="297"/>
      <c r="D1876" s="129">
        <v>0.8</v>
      </c>
      <c r="E1876" s="129">
        <v>0.15</v>
      </c>
      <c r="F1876" s="130">
        <f>D1876*E1876</f>
        <v>0.12</v>
      </c>
      <c r="G1876" s="56"/>
    </row>
    <row r="1877" spans="1:9" ht="21.95" hidden="1" customHeight="1">
      <c r="A1877" s="54">
        <v>3</v>
      </c>
      <c r="B1877" s="295" t="s">
        <v>266</v>
      </c>
      <c r="C1877" s="297"/>
      <c r="D1877" s="129">
        <v>0.75</v>
      </c>
      <c r="E1877" s="129">
        <v>0.2</v>
      </c>
      <c r="F1877" s="130">
        <f>D1877*E1877</f>
        <v>0.15000000000000002</v>
      </c>
      <c r="G1877" s="101"/>
    </row>
    <row r="1878" spans="1:9" ht="21.95" hidden="1" customHeight="1">
      <c r="A1878" s="54">
        <v>4</v>
      </c>
      <c r="B1878" s="322" t="s">
        <v>267</v>
      </c>
      <c r="C1878" s="323"/>
      <c r="D1878" s="129">
        <v>0.7</v>
      </c>
      <c r="E1878" s="129">
        <v>0.1</v>
      </c>
      <c r="F1878" s="130">
        <f>D1878*E1878</f>
        <v>6.9999999999999993E-2</v>
      </c>
      <c r="G1878" s="101"/>
    </row>
    <row r="1879" spans="1:9" s="63" customFormat="1" ht="21.95" hidden="1" customHeight="1">
      <c r="A1879" s="54"/>
      <c r="B1879" s="324" t="s">
        <v>268</v>
      </c>
      <c r="C1879" s="325"/>
      <c r="D1879" s="326">
        <f>SUM(F1875:F1878)</f>
        <v>0.75249999999999995</v>
      </c>
      <c r="E1879" s="327"/>
      <c r="F1879" s="328"/>
      <c r="G1879" s="62"/>
      <c r="I1879" s="19"/>
    </row>
    <row r="1880" spans="1:9" s="63" customFormat="1" ht="21.95" hidden="1" customHeight="1">
      <c r="A1880" s="54"/>
      <c r="B1880" s="324" t="s">
        <v>269</v>
      </c>
      <c r="C1880" s="325"/>
      <c r="D1880" s="326">
        <f>1-D1879</f>
        <v>0.24750000000000005</v>
      </c>
      <c r="E1880" s="327"/>
      <c r="F1880" s="328"/>
      <c r="G1880" s="62"/>
      <c r="I1880" s="19"/>
    </row>
    <row r="1881" spans="1:9" s="63" customFormat="1" ht="8.25" hidden="1" customHeight="1">
      <c r="A1881" s="49"/>
      <c r="B1881" s="131"/>
      <c r="C1881" s="208"/>
      <c r="D1881" s="132"/>
      <c r="E1881" s="132"/>
      <c r="F1881" s="132"/>
      <c r="G1881" s="133"/>
      <c r="I1881" s="19"/>
    </row>
    <row r="1882" spans="1:9" ht="22.5" hidden="1" customHeight="1">
      <c r="A1882" s="303" t="s">
        <v>276</v>
      </c>
      <c r="B1882" s="303"/>
      <c r="C1882" s="303"/>
      <c r="D1882" s="303"/>
      <c r="E1882" s="303"/>
      <c r="F1882" s="303"/>
      <c r="G1882" s="303"/>
    </row>
    <row r="1883" spans="1:9" ht="7.5" hidden="1" customHeight="1">
      <c r="D1883" s="52"/>
    </row>
    <row r="1884" spans="1:9" ht="23.25" hidden="1" customHeight="1">
      <c r="D1884" s="52"/>
      <c r="G1884" s="134" t="s">
        <v>270</v>
      </c>
    </row>
    <row r="1885" spans="1:9" ht="7.5" hidden="1" customHeight="1">
      <c r="D1885" s="52"/>
    </row>
    <row r="1886" spans="1:9" s="136" customFormat="1" ht="25.35" hidden="1" customHeight="1">
      <c r="A1886" s="307" t="s">
        <v>271</v>
      </c>
      <c r="B1886" s="308"/>
      <c r="C1886" s="308"/>
      <c r="D1886" s="309"/>
      <c r="E1886" s="135" t="s">
        <v>6</v>
      </c>
      <c r="F1886" s="135" t="s">
        <v>287</v>
      </c>
      <c r="G1886" s="135" t="s">
        <v>8</v>
      </c>
      <c r="I1886" s="137"/>
    </row>
    <row r="1887" spans="1:9" s="141" customFormat="1" ht="27" hidden="1" customHeight="1">
      <c r="A1887" s="349" t="e">
        <f>D1661</f>
        <v>#REF!</v>
      </c>
      <c r="B1887" s="311"/>
      <c r="C1887" s="311"/>
      <c r="D1887" s="312"/>
      <c r="E1887" s="138">
        <v>1</v>
      </c>
      <c r="F1887" s="139" t="e">
        <f>E1856</f>
        <v>#REF!</v>
      </c>
      <c r="G1887" s="140" t="e">
        <f>ROUND(E1887*F1887,-6)</f>
        <v>#REF!</v>
      </c>
      <c r="I1887" s="142"/>
    </row>
    <row r="1888" spans="1:9" hidden="1"/>
    <row r="1889" spans="1:9" hidden="1"/>
    <row r="1890" spans="1:9" hidden="1"/>
    <row r="1891" spans="1:9" hidden="1"/>
    <row r="1892" spans="1:9" hidden="1"/>
    <row r="1893" spans="1:9" hidden="1"/>
    <row r="1894" spans="1:9" hidden="1"/>
    <row r="1895" spans="1:9" hidden="1"/>
    <row r="1896" spans="1:9" hidden="1"/>
    <row r="1897" spans="1:9" hidden="1"/>
    <row r="1898" spans="1:9" hidden="1"/>
    <row r="1899" spans="1:9" hidden="1"/>
    <row r="1900" spans="1:9" hidden="1"/>
    <row r="1901" spans="1:9" hidden="1"/>
    <row r="1902" spans="1:9" s="22" customFormat="1" hidden="1">
      <c r="A1902" s="22" t="s">
        <v>414</v>
      </c>
      <c r="B1902" s="22" t="e">
        <f>'Bảng tổng hợp kết quả'!#REF!</f>
        <v>#REF!</v>
      </c>
      <c r="F1902" s="156"/>
      <c r="I1902" s="23"/>
    </row>
    <row r="1903" spans="1:9" ht="19.7" hidden="1" customHeight="1">
      <c r="A1903" s="303" t="s">
        <v>272</v>
      </c>
      <c r="B1903" s="303"/>
      <c r="C1903" s="303"/>
      <c r="D1903" s="303"/>
      <c r="E1903" s="303"/>
      <c r="F1903" s="303"/>
      <c r="G1903" s="303"/>
    </row>
    <row r="1904" spans="1:9" hidden="1">
      <c r="A1904" s="24" t="s">
        <v>61</v>
      </c>
      <c r="B1904" s="25" t="s">
        <v>62</v>
      </c>
      <c r="C1904" s="22"/>
      <c r="D1904" s="303"/>
      <c r="E1904" s="303"/>
      <c r="F1904" s="303"/>
      <c r="G1904" s="303"/>
    </row>
    <row r="1905" spans="1:7" hidden="1">
      <c r="A1905" s="27" t="s">
        <v>55</v>
      </c>
      <c r="B1905" s="28" t="s">
        <v>63</v>
      </c>
      <c r="C1905" s="28" t="s">
        <v>64</v>
      </c>
      <c r="D1905" s="305" t="e">
        <f>B1902</f>
        <v>#REF!</v>
      </c>
      <c r="E1905" s="305"/>
      <c r="F1905" s="305"/>
      <c r="G1905" s="305"/>
    </row>
    <row r="1906" spans="1:7" hidden="1">
      <c r="A1906" s="27" t="s">
        <v>55</v>
      </c>
      <c r="B1906" s="29" t="s">
        <v>65</v>
      </c>
      <c r="C1906" s="28" t="s">
        <v>64</v>
      </c>
      <c r="D1906" s="305" t="s">
        <v>422</v>
      </c>
      <c r="E1906" s="305"/>
      <c r="F1906" s="305"/>
      <c r="G1906" s="305"/>
    </row>
    <row r="1907" spans="1:7" hidden="1">
      <c r="A1907" s="27" t="s">
        <v>55</v>
      </c>
      <c r="B1907" s="29" t="s">
        <v>4</v>
      </c>
      <c r="C1907" s="28" t="s">
        <v>64</v>
      </c>
      <c r="D1907" s="306" t="s">
        <v>12</v>
      </c>
      <c r="E1907" s="306"/>
      <c r="F1907" s="306"/>
      <c r="G1907" s="306"/>
    </row>
    <row r="1908" spans="1:7" hidden="1">
      <c r="A1908" s="27" t="s">
        <v>55</v>
      </c>
      <c r="B1908" s="29" t="s">
        <v>3</v>
      </c>
      <c r="C1908" s="28"/>
      <c r="D1908" s="29">
        <v>2020</v>
      </c>
      <c r="E1908" s="29"/>
      <c r="F1908" s="29"/>
      <c r="G1908" s="29"/>
    </row>
    <row r="1909" spans="1:7" hidden="1">
      <c r="A1909" s="27" t="s">
        <v>55</v>
      </c>
      <c r="B1909" s="30" t="s">
        <v>66</v>
      </c>
      <c r="C1909" s="30" t="s">
        <v>64</v>
      </c>
      <c r="D1909" s="301" t="s">
        <v>423</v>
      </c>
      <c r="E1909" s="301"/>
      <c r="F1909" s="301"/>
      <c r="G1909" s="301"/>
    </row>
    <row r="1910" spans="1:7" hidden="1">
      <c r="A1910" s="27" t="s">
        <v>55</v>
      </c>
      <c r="B1910" s="30" t="s">
        <v>67</v>
      </c>
      <c r="C1910" s="30" t="s">
        <v>64</v>
      </c>
      <c r="D1910" s="301" t="s">
        <v>424</v>
      </c>
      <c r="E1910" s="301"/>
      <c r="F1910" s="301"/>
      <c r="G1910" s="301"/>
    </row>
    <row r="1911" spans="1:7" hidden="1">
      <c r="A1911" s="27" t="s">
        <v>55</v>
      </c>
      <c r="B1911" s="30" t="s">
        <v>68</v>
      </c>
      <c r="C1911" s="30" t="s">
        <v>64</v>
      </c>
      <c r="D1911" s="301" t="s">
        <v>425</v>
      </c>
      <c r="E1911" s="301"/>
      <c r="F1911" s="301"/>
      <c r="G1911" s="301"/>
    </row>
    <row r="1912" spans="1:7" hidden="1">
      <c r="A1912" s="27" t="s">
        <v>55</v>
      </c>
      <c r="B1912" s="30" t="s">
        <v>69</v>
      </c>
      <c r="C1912" s="30" t="s">
        <v>64</v>
      </c>
      <c r="D1912" s="301" t="s">
        <v>277</v>
      </c>
      <c r="E1912" s="301"/>
      <c r="F1912" s="301"/>
      <c r="G1912" s="301"/>
    </row>
    <row r="1913" spans="1:7" hidden="1">
      <c r="A1913" s="27" t="s">
        <v>55</v>
      </c>
      <c r="B1913" s="30" t="s">
        <v>70</v>
      </c>
      <c r="C1913" s="30" t="s">
        <v>64</v>
      </c>
      <c r="D1913" s="301" t="s">
        <v>426</v>
      </c>
      <c r="E1913" s="301"/>
      <c r="F1913" s="301"/>
      <c r="G1913" s="301"/>
    </row>
    <row r="1914" spans="1:7" hidden="1">
      <c r="A1914" s="27" t="s">
        <v>55</v>
      </c>
      <c r="B1914" s="30" t="s">
        <v>71</v>
      </c>
      <c r="C1914" s="30" t="s">
        <v>64</v>
      </c>
      <c r="D1914" s="301" t="s">
        <v>427</v>
      </c>
      <c r="E1914" s="301"/>
      <c r="F1914" s="301"/>
      <c r="G1914" s="301"/>
    </row>
    <row r="1915" spans="1:7" hidden="1">
      <c r="A1915" s="27" t="s">
        <v>55</v>
      </c>
      <c r="B1915" s="30" t="s">
        <v>72</v>
      </c>
      <c r="C1915" s="30" t="s">
        <v>64</v>
      </c>
      <c r="D1915" s="301" t="s">
        <v>354</v>
      </c>
      <c r="E1915" s="301"/>
      <c r="F1915" s="301"/>
      <c r="G1915" s="301"/>
    </row>
    <row r="1916" spans="1:7" hidden="1">
      <c r="A1916" s="27" t="s">
        <v>55</v>
      </c>
      <c r="B1916" s="30" t="s">
        <v>73</v>
      </c>
      <c r="C1916" s="30" t="s">
        <v>64</v>
      </c>
      <c r="D1916" s="301" t="s">
        <v>428</v>
      </c>
      <c r="E1916" s="301"/>
      <c r="F1916" s="301"/>
      <c r="G1916" s="301"/>
    </row>
    <row r="1917" spans="1:7" hidden="1">
      <c r="A1917" s="27" t="s">
        <v>55</v>
      </c>
      <c r="B1917" s="30" t="s">
        <v>75</v>
      </c>
      <c r="C1917" s="30" t="s">
        <v>64</v>
      </c>
      <c r="D1917" s="301" t="s">
        <v>429</v>
      </c>
      <c r="E1917" s="301"/>
      <c r="F1917" s="301"/>
      <c r="G1917" s="301"/>
    </row>
    <row r="1918" spans="1:7" hidden="1">
      <c r="A1918" s="27" t="s">
        <v>55</v>
      </c>
      <c r="B1918" s="30" t="s">
        <v>78</v>
      </c>
      <c r="C1918" s="30" t="s">
        <v>64</v>
      </c>
      <c r="D1918" s="301" t="s">
        <v>320</v>
      </c>
      <c r="E1918" s="301"/>
      <c r="F1918" s="301"/>
      <c r="G1918" s="301"/>
    </row>
    <row r="1919" spans="1:7" hidden="1">
      <c r="A1919" s="27" t="s">
        <v>55</v>
      </c>
      <c r="B1919" s="30" t="s">
        <v>79</v>
      </c>
      <c r="C1919" s="30" t="s">
        <v>64</v>
      </c>
      <c r="D1919" s="301" t="s">
        <v>430</v>
      </c>
      <c r="E1919" s="301"/>
      <c r="F1919" s="301"/>
      <c r="G1919" s="301"/>
    </row>
    <row r="1920" spans="1:7" hidden="1">
      <c r="A1920" s="27" t="s">
        <v>55</v>
      </c>
      <c r="B1920" s="30" t="s">
        <v>80</v>
      </c>
      <c r="C1920" s="30" t="s">
        <v>64</v>
      </c>
      <c r="D1920" s="301" t="s">
        <v>431</v>
      </c>
      <c r="E1920" s="301"/>
      <c r="F1920" s="301"/>
      <c r="G1920" s="301"/>
    </row>
    <row r="1921" spans="1:7" ht="36" hidden="1" customHeight="1">
      <c r="A1921" s="27" t="s">
        <v>81</v>
      </c>
      <c r="B1921" s="28" t="s">
        <v>82</v>
      </c>
      <c r="C1921" s="30" t="s">
        <v>64</v>
      </c>
      <c r="D1921" s="348" t="s">
        <v>302</v>
      </c>
      <c r="E1921" s="348"/>
      <c r="F1921" s="348"/>
      <c r="G1921" s="348"/>
    </row>
    <row r="1922" spans="1:7" ht="21.75" hidden="1" customHeight="1">
      <c r="A1922" s="27" t="s">
        <v>55</v>
      </c>
      <c r="B1922" s="28" t="s">
        <v>83</v>
      </c>
      <c r="C1922" s="30" t="s">
        <v>64</v>
      </c>
      <c r="D1922" s="31" t="s">
        <v>84</v>
      </c>
      <c r="E1922" s="32" t="s">
        <v>85</v>
      </c>
      <c r="F1922" s="29" t="s">
        <v>86</v>
      </c>
      <c r="G1922" s="28" t="s">
        <v>87</v>
      </c>
    </row>
    <row r="1923" spans="1:7" ht="21.75" hidden="1" customHeight="1">
      <c r="A1923" s="27" t="s">
        <v>55</v>
      </c>
      <c r="B1923" s="5" t="s">
        <v>88</v>
      </c>
      <c r="C1923" s="30" t="s">
        <v>64</v>
      </c>
      <c r="D1923" s="31" t="s">
        <v>89</v>
      </c>
      <c r="E1923" s="32" t="s">
        <v>90</v>
      </c>
      <c r="F1923" s="29" t="s">
        <v>91</v>
      </c>
      <c r="G1923" s="28" t="s">
        <v>92</v>
      </c>
    </row>
    <row r="1924" spans="1:7" ht="21.75" hidden="1" customHeight="1">
      <c r="A1924" s="27" t="s">
        <v>55</v>
      </c>
      <c r="B1924" s="5" t="s">
        <v>93</v>
      </c>
      <c r="C1924" s="30" t="s">
        <v>64</v>
      </c>
      <c r="D1924" s="31" t="s">
        <v>94</v>
      </c>
      <c r="E1924" s="32" t="s">
        <v>90</v>
      </c>
      <c r="F1924" s="29" t="s">
        <v>95</v>
      </c>
      <c r="G1924" s="28" t="s">
        <v>92</v>
      </c>
    </row>
    <row r="1925" spans="1:7" ht="21.75" hidden="1" customHeight="1">
      <c r="A1925" s="27" t="s">
        <v>55</v>
      </c>
      <c r="B1925" s="5" t="s">
        <v>96</v>
      </c>
      <c r="C1925" s="30" t="s">
        <v>64</v>
      </c>
      <c r="D1925" s="31" t="s">
        <v>89</v>
      </c>
      <c r="E1925" s="32" t="s">
        <v>90</v>
      </c>
      <c r="F1925" s="29" t="s">
        <v>97</v>
      </c>
      <c r="G1925" s="28" t="s">
        <v>92</v>
      </c>
    </row>
    <row r="1926" spans="1:7" ht="21.75" hidden="1" customHeight="1">
      <c r="A1926" s="27" t="s">
        <v>55</v>
      </c>
      <c r="B1926" s="5" t="s">
        <v>98</v>
      </c>
      <c r="C1926" s="30" t="s">
        <v>64</v>
      </c>
      <c r="D1926" s="31" t="s">
        <v>99</v>
      </c>
      <c r="E1926" s="32" t="s">
        <v>90</v>
      </c>
      <c r="F1926" s="29" t="s">
        <v>100</v>
      </c>
      <c r="G1926" s="28" t="s">
        <v>92</v>
      </c>
    </row>
    <row r="1927" spans="1:7" ht="21.75" hidden="1" customHeight="1">
      <c r="A1927" s="27" t="s">
        <v>55</v>
      </c>
      <c r="B1927" s="5" t="s">
        <v>101</v>
      </c>
      <c r="C1927" s="30" t="s">
        <v>64</v>
      </c>
      <c r="D1927" s="31" t="s">
        <v>99</v>
      </c>
      <c r="E1927" s="32" t="s">
        <v>90</v>
      </c>
      <c r="F1927" s="29" t="s">
        <v>102</v>
      </c>
      <c r="G1927" s="28" t="s">
        <v>103</v>
      </c>
    </row>
    <row r="1928" spans="1:7" ht="21.75" hidden="1" customHeight="1">
      <c r="A1928" s="27" t="s">
        <v>55</v>
      </c>
      <c r="B1928" s="5" t="s">
        <v>104</v>
      </c>
      <c r="C1928" s="30" t="s">
        <v>64</v>
      </c>
      <c r="D1928" s="31" t="s">
        <v>94</v>
      </c>
      <c r="E1928" s="32" t="s">
        <v>90</v>
      </c>
      <c r="F1928" s="29" t="s">
        <v>105</v>
      </c>
      <c r="G1928" s="28" t="s">
        <v>106</v>
      </c>
    </row>
    <row r="1929" spans="1:7" ht="21.75" hidden="1" customHeight="1">
      <c r="A1929" s="27" t="s">
        <v>55</v>
      </c>
      <c r="B1929" s="5" t="s">
        <v>107</v>
      </c>
      <c r="C1929" s="30" t="s">
        <v>64</v>
      </c>
      <c r="D1929" s="31" t="s">
        <v>108</v>
      </c>
      <c r="E1929" s="32" t="s">
        <v>90</v>
      </c>
      <c r="F1929" s="29" t="s">
        <v>109</v>
      </c>
      <c r="G1929" s="28" t="s">
        <v>110</v>
      </c>
    </row>
    <row r="1930" spans="1:7" ht="21.75" hidden="1" customHeight="1">
      <c r="A1930" s="27" t="s">
        <v>55</v>
      </c>
      <c r="B1930" s="28" t="s">
        <v>111</v>
      </c>
      <c r="C1930" s="30" t="s">
        <v>64</v>
      </c>
      <c r="D1930" s="5" t="s">
        <v>112</v>
      </c>
      <c r="E1930" s="32" t="s">
        <v>90</v>
      </c>
      <c r="F1930" s="29" t="s">
        <v>113</v>
      </c>
      <c r="G1930" s="28" t="s">
        <v>110</v>
      </c>
    </row>
    <row r="1931" spans="1:7" ht="21.75" hidden="1" customHeight="1">
      <c r="A1931" s="27" t="s">
        <v>55</v>
      </c>
      <c r="B1931" s="28" t="s">
        <v>114</v>
      </c>
      <c r="C1931" s="30" t="s">
        <v>64</v>
      </c>
      <c r="D1931" s="31" t="s">
        <v>115</v>
      </c>
      <c r="E1931" s="32" t="s">
        <v>90</v>
      </c>
      <c r="F1931" s="29" t="s">
        <v>116</v>
      </c>
      <c r="G1931" s="28" t="s">
        <v>110</v>
      </c>
    </row>
    <row r="1932" spans="1:7" ht="21.75" hidden="1" customHeight="1">
      <c r="A1932" s="27" t="s">
        <v>55</v>
      </c>
      <c r="B1932" s="28" t="s">
        <v>117</v>
      </c>
      <c r="C1932" s="30" t="s">
        <v>64</v>
      </c>
      <c r="D1932" s="31" t="s">
        <v>94</v>
      </c>
      <c r="E1932" s="32" t="s">
        <v>90</v>
      </c>
      <c r="F1932" s="29" t="s">
        <v>118</v>
      </c>
      <c r="G1932" s="28" t="s">
        <v>110</v>
      </c>
    </row>
    <row r="1933" spans="1:7" ht="21.75" hidden="1" customHeight="1">
      <c r="A1933" s="27" t="s">
        <v>55</v>
      </c>
      <c r="B1933" s="28" t="s">
        <v>119</v>
      </c>
      <c r="C1933" s="30" t="s">
        <v>64</v>
      </c>
      <c r="D1933" s="31" t="s">
        <v>120</v>
      </c>
      <c r="E1933" s="32" t="s">
        <v>90</v>
      </c>
      <c r="F1933" s="29" t="s">
        <v>121</v>
      </c>
      <c r="G1933" s="28" t="s">
        <v>110</v>
      </c>
    </row>
    <row r="1934" spans="1:7" ht="21.75" hidden="1" customHeight="1">
      <c r="A1934" s="27" t="s">
        <v>55</v>
      </c>
      <c r="B1934" s="28" t="s">
        <v>122</v>
      </c>
      <c r="C1934" s="30" t="s">
        <v>64</v>
      </c>
      <c r="D1934" s="31" t="s">
        <v>108</v>
      </c>
      <c r="E1934" s="32" t="s">
        <v>90</v>
      </c>
      <c r="F1934" s="29" t="s">
        <v>123</v>
      </c>
      <c r="G1934" s="28" t="s">
        <v>110</v>
      </c>
    </row>
    <row r="1935" spans="1:7" ht="21.75" hidden="1" customHeight="1">
      <c r="A1935" s="27" t="s">
        <v>55</v>
      </c>
      <c r="B1935" s="28" t="s">
        <v>124</v>
      </c>
      <c r="C1935" s="30" t="s">
        <v>64</v>
      </c>
      <c r="D1935" s="31" t="s">
        <v>108</v>
      </c>
      <c r="E1935" s="32" t="s">
        <v>90</v>
      </c>
      <c r="F1935" s="29" t="s">
        <v>125</v>
      </c>
      <c r="G1935" s="28" t="s">
        <v>126</v>
      </c>
    </row>
    <row r="1936" spans="1:7" ht="21.75" hidden="1" customHeight="1">
      <c r="A1936" s="27" t="s">
        <v>55</v>
      </c>
      <c r="B1936" s="28" t="s">
        <v>127</v>
      </c>
      <c r="C1936" s="30" t="s">
        <v>64</v>
      </c>
      <c r="D1936" s="31" t="s">
        <v>108</v>
      </c>
      <c r="E1936" s="32" t="s">
        <v>90</v>
      </c>
      <c r="F1936" s="29" t="s">
        <v>128</v>
      </c>
      <c r="G1936" s="28" t="s">
        <v>129</v>
      </c>
    </row>
    <row r="1937" spans="1:7" ht="21.75" hidden="1" customHeight="1">
      <c r="A1937" s="27" t="s">
        <v>55</v>
      </c>
      <c r="B1937" s="28" t="s">
        <v>130</v>
      </c>
      <c r="C1937" s="30" t="s">
        <v>64</v>
      </c>
      <c r="D1937" s="31" t="s">
        <v>131</v>
      </c>
      <c r="E1937" s="32" t="s">
        <v>90</v>
      </c>
      <c r="F1937" s="29" t="s">
        <v>132</v>
      </c>
      <c r="G1937" s="28" t="s">
        <v>129</v>
      </c>
    </row>
    <row r="1938" spans="1:7" ht="21.75" hidden="1" customHeight="1">
      <c r="A1938" s="27" t="s">
        <v>55</v>
      </c>
      <c r="B1938" s="5" t="s">
        <v>133</v>
      </c>
      <c r="C1938" s="30" t="s">
        <v>64</v>
      </c>
      <c r="D1938" s="31" t="s">
        <v>134</v>
      </c>
      <c r="E1938" s="32" t="s">
        <v>90</v>
      </c>
      <c r="F1938" s="29" t="s">
        <v>135</v>
      </c>
      <c r="G1938" s="28" t="s">
        <v>129</v>
      </c>
    </row>
    <row r="1939" spans="1:7" ht="21.75" hidden="1" customHeight="1">
      <c r="A1939" s="27" t="s">
        <v>55</v>
      </c>
      <c r="B1939" s="28" t="s">
        <v>136</v>
      </c>
      <c r="C1939" s="30" t="s">
        <v>64</v>
      </c>
      <c r="D1939" s="31" t="s">
        <v>131</v>
      </c>
      <c r="E1939" s="32" t="s">
        <v>90</v>
      </c>
      <c r="F1939" s="29" t="s">
        <v>137</v>
      </c>
      <c r="G1939" s="28" t="s">
        <v>129</v>
      </c>
    </row>
    <row r="1940" spans="1:7" ht="21.75" hidden="1" customHeight="1">
      <c r="A1940" s="27" t="s">
        <v>55</v>
      </c>
      <c r="B1940" s="28" t="s">
        <v>138</v>
      </c>
      <c r="C1940" s="30" t="s">
        <v>64</v>
      </c>
      <c r="D1940" s="31" t="s">
        <v>131</v>
      </c>
      <c r="E1940" s="32" t="s">
        <v>90</v>
      </c>
      <c r="F1940" s="29" t="s">
        <v>139</v>
      </c>
      <c r="G1940" s="28" t="s">
        <v>87</v>
      </c>
    </row>
    <row r="1941" spans="1:7" ht="21.75" hidden="1" customHeight="1">
      <c r="A1941" s="27" t="s">
        <v>55</v>
      </c>
      <c r="B1941" s="28" t="s">
        <v>140</v>
      </c>
      <c r="C1941" s="30" t="s">
        <v>64</v>
      </c>
      <c r="D1941" s="31" t="s">
        <v>94</v>
      </c>
      <c r="E1941" s="32" t="s">
        <v>90</v>
      </c>
      <c r="F1941" s="29" t="s">
        <v>141</v>
      </c>
      <c r="G1941" s="28" t="s">
        <v>87</v>
      </c>
    </row>
    <row r="1942" spans="1:7" ht="21.75" hidden="1" customHeight="1">
      <c r="A1942" s="27" t="s">
        <v>55</v>
      </c>
      <c r="B1942" s="28" t="s">
        <v>142</v>
      </c>
      <c r="C1942" s="30" t="s">
        <v>64</v>
      </c>
      <c r="D1942" s="31" t="s">
        <v>94</v>
      </c>
      <c r="E1942" s="32" t="s">
        <v>90</v>
      </c>
      <c r="F1942" s="29" t="s">
        <v>143</v>
      </c>
      <c r="G1942" s="28" t="s">
        <v>144</v>
      </c>
    </row>
    <row r="1943" spans="1:7" ht="21.75" hidden="1" customHeight="1">
      <c r="A1943" s="27" t="s">
        <v>55</v>
      </c>
      <c r="B1943" s="28" t="s">
        <v>145</v>
      </c>
      <c r="C1943" s="30" t="s">
        <v>64</v>
      </c>
      <c r="D1943" s="31" t="s">
        <v>99</v>
      </c>
      <c r="E1943" s="32" t="s">
        <v>90</v>
      </c>
      <c r="F1943" s="29" t="s">
        <v>146</v>
      </c>
      <c r="G1943" s="28" t="s">
        <v>147</v>
      </c>
    </row>
    <row r="1944" spans="1:7" ht="21.75" hidden="1" customHeight="1">
      <c r="A1944" s="27" t="s">
        <v>55</v>
      </c>
      <c r="B1944" s="28" t="s">
        <v>148</v>
      </c>
      <c r="C1944" s="30" t="s">
        <v>64</v>
      </c>
      <c r="D1944" s="31" t="s">
        <v>99</v>
      </c>
      <c r="E1944" s="32" t="s">
        <v>90</v>
      </c>
      <c r="F1944" s="29" t="s">
        <v>149</v>
      </c>
      <c r="G1944" s="28" t="s">
        <v>150</v>
      </c>
    </row>
    <row r="1945" spans="1:7" ht="21.75" hidden="1" customHeight="1">
      <c r="A1945" s="27" t="s">
        <v>55</v>
      </c>
      <c r="B1945" s="5" t="s">
        <v>151</v>
      </c>
      <c r="C1945" s="30" t="s">
        <v>64</v>
      </c>
      <c r="D1945" s="31" t="s">
        <v>99</v>
      </c>
      <c r="E1945" s="32" t="s">
        <v>90</v>
      </c>
      <c r="F1945" s="5" t="s">
        <v>152</v>
      </c>
      <c r="G1945" s="33" t="s">
        <v>147</v>
      </c>
    </row>
    <row r="1946" spans="1:7" ht="21.75" hidden="1" customHeight="1">
      <c r="A1946" s="27" t="s">
        <v>55</v>
      </c>
      <c r="B1946" s="5" t="s">
        <v>153</v>
      </c>
      <c r="C1946" s="30" t="s">
        <v>64</v>
      </c>
      <c r="D1946" s="33" t="s">
        <v>94</v>
      </c>
      <c r="E1946" s="32" t="s">
        <v>90</v>
      </c>
      <c r="F1946" s="5" t="s">
        <v>154</v>
      </c>
      <c r="G1946" s="33" t="s">
        <v>155</v>
      </c>
    </row>
    <row r="1947" spans="1:7" ht="21.75" hidden="1" customHeight="1">
      <c r="A1947" s="27" t="s">
        <v>55</v>
      </c>
      <c r="B1947" s="5" t="s">
        <v>156</v>
      </c>
      <c r="C1947" s="30" t="s">
        <v>64</v>
      </c>
      <c r="D1947" s="33" t="s">
        <v>115</v>
      </c>
      <c r="E1947" s="32" t="s">
        <v>90</v>
      </c>
      <c r="F1947" s="5" t="s">
        <v>157</v>
      </c>
      <c r="G1947" s="33" t="s">
        <v>155</v>
      </c>
    </row>
    <row r="1948" spans="1:7" ht="21.75" hidden="1" customHeight="1">
      <c r="A1948" s="27" t="s">
        <v>55</v>
      </c>
      <c r="B1948" s="5" t="s">
        <v>158</v>
      </c>
      <c r="C1948" s="30" t="s">
        <v>64</v>
      </c>
      <c r="D1948" s="33" t="s">
        <v>99</v>
      </c>
      <c r="E1948" s="32" t="s">
        <v>90</v>
      </c>
      <c r="F1948" s="5" t="s">
        <v>159</v>
      </c>
      <c r="G1948" s="33" t="s">
        <v>155</v>
      </c>
    </row>
    <row r="1949" spans="1:7" ht="21.75" hidden="1" customHeight="1">
      <c r="A1949" s="27" t="s">
        <v>55</v>
      </c>
      <c r="B1949" s="5" t="s">
        <v>160</v>
      </c>
      <c r="C1949" s="30" t="s">
        <v>64</v>
      </c>
      <c r="D1949" s="33" t="s">
        <v>161</v>
      </c>
      <c r="E1949" s="32"/>
      <c r="F1949" s="29"/>
      <c r="G1949" s="28"/>
    </row>
    <row r="1950" spans="1:7" ht="21.75" hidden="1" customHeight="1">
      <c r="A1950" s="27" t="s">
        <v>55</v>
      </c>
      <c r="C1950" s="30" t="s">
        <v>64</v>
      </c>
      <c r="E1950" s="32"/>
      <c r="F1950" s="29"/>
      <c r="G1950" s="28"/>
    </row>
    <row r="1951" spans="1:7" ht="21.75" hidden="1" customHeight="1">
      <c r="A1951" s="27" t="s">
        <v>55</v>
      </c>
      <c r="C1951" s="30" t="s">
        <v>64</v>
      </c>
      <c r="E1951" s="32"/>
      <c r="F1951" s="29"/>
      <c r="G1951" s="28"/>
    </row>
    <row r="1952" spans="1:7" ht="21.75" hidden="1" customHeight="1">
      <c r="A1952" s="27" t="s">
        <v>55</v>
      </c>
      <c r="C1952" s="30" t="s">
        <v>64</v>
      </c>
      <c r="E1952" s="32"/>
      <c r="F1952" s="29"/>
      <c r="G1952" s="28"/>
    </row>
    <row r="1953" spans="1:9" ht="21.75" hidden="1" customHeight="1">
      <c r="A1953" s="27" t="s">
        <v>55</v>
      </c>
      <c r="C1953" s="30" t="s">
        <v>64</v>
      </c>
      <c r="E1953" s="32"/>
      <c r="F1953" s="29"/>
      <c r="G1953" s="28"/>
    </row>
    <row r="1954" spans="1:9" ht="21.75" hidden="1" customHeight="1">
      <c r="A1954" s="27" t="s">
        <v>55</v>
      </c>
      <c r="B1954" s="5" t="s">
        <v>116</v>
      </c>
      <c r="C1954" s="30" t="s">
        <v>64</v>
      </c>
      <c r="D1954" s="33" t="s">
        <v>161</v>
      </c>
      <c r="E1954" s="34"/>
      <c r="F1954" s="29" t="s">
        <v>162</v>
      </c>
      <c r="G1954" s="28" t="s">
        <v>147</v>
      </c>
    </row>
    <row r="1955" spans="1:9" ht="21.75" hidden="1" customHeight="1">
      <c r="A1955" s="27" t="s">
        <v>55</v>
      </c>
      <c r="B1955" s="28" t="s">
        <v>138</v>
      </c>
      <c r="C1955" s="30" t="s">
        <v>64</v>
      </c>
      <c r="D1955" s="31" t="s">
        <v>131</v>
      </c>
      <c r="E1955" s="32"/>
      <c r="F1955" s="29"/>
      <c r="G1955" s="28"/>
    </row>
    <row r="1956" spans="1:9" ht="8.25" hidden="1" customHeight="1">
      <c r="A1956" s="19"/>
      <c r="B1956" s="314"/>
      <c r="C1956" s="314"/>
      <c r="D1956" s="314"/>
      <c r="E1956" s="314"/>
      <c r="F1956" s="314"/>
      <c r="G1956" s="314"/>
    </row>
    <row r="1957" spans="1:9" ht="21" hidden="1" customHeight="1">
      <c r="A1957" s="303" t="s">
        <v>273</v>
      </c>
      <c r="B1957" s="303"/>
      <c r="C1957" s="303"/>
      <c r="D1957" s="303"/>
      <c r="E1957" s="303"/>
      <c r="F1957" s="303"/>
      <c r="G1957" s="303"/>
    </row>
    <row r="1958" spans="1:9" ht="21.75" hidden="1" customHeight="1">
      <c r="A1958" s="303" t="s">
        <v>163</v>
      </c>
      <c r="B1958" s="303"/>
      <c r="C1958" s="303"/>
      <c r="D1958" s="303"/>
      <c r="E1958" s="303"/>
      <c r="F1958" s="303"/>
      <c r="G1958" s="303"/>
    </row>
    <row r="1959" spans="1:9" ht="36" hidden="1" customHeight="1">
      <c r="A1959" s="315" t="s">
        <v>164</v>
      </c>
      <c r="B1959" s="315"/>
      <c r="C1959" s="315"/>
      <c r="D1959" s="315"/>
      <c r="E1959" s="315"/>
      <c r="F1959" s="315"/>
      <c r="G1959" s="315"/>
      <c r="H1959" s="36"/>
      <c r="I1959" s="37"/>
    </row>
    <row r="1960" spans="1:9" s="40" customFormat="1" ht="3" hidden="1" customHeight="1">
      <c r="A1960" s="359"/>
      <c r="B1960" s="359"/>
      <c r="C1960" s="359"/>
      <c r="D1960" s="359"/>
      <c r="E1960" s="359"/>
      <c r="F1960" s="359"/>
      <c r="G1960" s="359"/>
      <c r="H1960" s="38"/>
      <c r="I1960" s="39"/>
    </row>
    <row r="1961" spans="1:9" s="40" customFormat="1" ht="32.25" hidden="1" customHeight="1">
      <c r="A1961" s="41" t="s">
        <v>55</v>
      </c>
      <c r="B1961" s="360" t="s">
        <v>165</v>
      </c>
      <c r="C1961" s="360"/>
      <c r="D1961" s="360"/>
      <c r="E1961" s="360"/>
      <c r="F1961" s="360"/>
      <c r="G1961" s="360"/>
      <c r="H1961" s="42" t="s">
        <v>166</v>
      </c>
      <c r="I1961" s="43"/>
    </row>
    <row r="1962" spans="1:9" s="40" customFormat="1" ht="32.25" hidden="1" customHeight="1">
      <c r="A1962" s="41" t="s">
        <v>55</v>
      </c>
      <c r="B1962" s="360" t="s">
        <v>167</v>
      </c>
      <c r="C1962" s="360"/>
      <c r="D1962" s="360"/>
      <c r="E1962" s="360"/>
      <c r="F1962" s="360"/>
      <c r="G1962" s="360"/>
      <c r="H1962" s="42" t="s">
        <v>168</v>
      </c>
      <c r="I1962" s="44"/>
    </row>
    <row r="1963" spans="1:9" s="40" customFormat="1" ht="32.25" hidden="1" customHeight="1">
      <c r="A1963" s="41" t="s">
        <v>55</v>
      </c>
      <c r="B1963" s="360" t="s">
        <v>169</v>
      </c>
      <c r="C1963" s="360"/>
      <c r="D1963" s="360"/>
      <c r="E1963" s="360"/>
      <c r="F1963" s="360"/>
      <c r="G1963" s="360"/>
      <c r="H1963" s="361" t="s">
        <v>170</v>
      </c>
      <c r="I1963" s="362"/>
    </row>
    <row r="1964" spans="1:9" s="48" customFormat="1" hidden="1">
      <c r="A1964" s="45" t="s">
        <v>81</v>
      </c>
      <c r="B1964" s="350" t="s">
        <v>171</v>
      </c>
      <c r="C1964" s="350"/>
      <c r="D1964" s="350"/>
      <c r="E1964" s="350"/>
      <c r="F1964" s="350"/>
      <c r="G1964" s="350"/>
      <c r="H1964" s="46"/>
      <c r="I1964" s="47"/>
    </row>
    <row r="1965" spans="1:9" s="49" customFormat="1" ht="10.5" hidden="1" customHeight="1">
      <c r="B1965" s="18"/>
      <c r="C1965" s="18"/>
      <c r="D1965" s="18"/>
      <c r="E1965" s="18"/>
      <c r="F1965" s="18"/>
      <c r="G1965" s="50"/>
    </row>
    <row r="1966" spans="1:9" s="52" customFormat="1" ht="24.75" hidden="1" customHeight="1">
      <c r="A1966" s="51" t="s">
        <v>1</v>
      </c>
      <c r="B1966" s="51" t="s">
        <v>172</v>
      </c>
      <c r="C1966" s="65"/>
      <c r="D1966" s="51" t="s">
        <v>173</v>
      </c>
      <c r="E1966" s="51" t="s">
        <v>174</v>
      </c>
      <c r="F1966" s="51" t="s">
        <v>175</v>
      </c>
      <c r="G1966" s="51" t="s">
        <v>176</v>
      </c>
      <c r="I1966" s="53"/>
    </row>
    <row r="1967" spans="1:9" ht="16.350000000000001" hidden="1" customHeight="1">
      <c r="A1967" s="54">
        <v>1</v>
      </c>
      <c r="B1967" s="55" t="s">
        <v>177</v>
      </c>
      <c r="C1967" s="202" t="s">
        <v>64</v>
      </c>
      <c r="D1967" s="57" t="s">
        <v>278</v>
      </c>
      <c r="E1967" s="57" t="str">
        <f>D1967</f>
        <v>Chở người và hàng hóa</v>
      </c>
      <c r="F1967" s="57" t="str">
        <f>D1967</f>
        <v>Chở người và hàng hóa</v>
      </c>
      <c r="G1967" s="57" t="str">
        <f>D1967</f>
        <v>Chở người và hàng hóa</v>
      </c>
    </row>
    <row r="1968" spans="1:9" ht="18.600000000000001" hidden="1" customHeight="1">
      <c r="A1968" s="54">
        <v>2</v>
      </c>
      <c r="B1968" s="55" t="s">
        <v>178</v>
      </c>
      <c r="C1968" s="202" t="s">
        <v>64</v>
      </c>
      <c r="D1968" s="58" t="s">
        <v>432</v>
      </c>
      <c r="E1968" s="58" t="str">
        <f>D1968</f>
        <v>Ô tô tải (thùng kín)</v>
      </c>
      <c r="F1968" s="58" t="str">
        <f>D1968</f>
        <v>Ô tô tải (thùng kín)</v>
      </c>
      <c r="G1968" s="58" t="str">
        <f>D1968</f>
        <v>Ô tô tải (thùng kín)</v>
      </c>
    </row>
    <row r="1969" spans="1:9" hidden="1">
      <c r="A1969" s="59" t="s">
        <v>55</v>
      </c>
      <c r="B1969" s="55" t="s">
        <v>179</v>
      </c>
      <c r="C1969" s="202"/>
      <c r="D1969" s="58" t="str">
        <f>D1906</f>
        <v>ISUZU</v>
      </c>
      <c r="E1969" s="58" t="str">
        <f>D1969</f>
        <v>ISUZU</v>
      </c>
      <c r="F1969" s="58" t="str">
        <f>E1969</f>
        <v>ISUZU</v>
      </c>
      <c r="G1969" s="58" t="str">
        <f>F1969</f>
        <v>ISUZU</v>
      </c>
    </row>
    <row r="1970" spans="1:9" hidden="1">
      <c r="A1970" s="59" t="s">
        <v>55</v>
      </c>
      <c r="B1970" s="55" t="s">
        <v>3</v>
      </c>
      <c r="C1970" s="202"/>
      <c r="D1970" s="60">
        <f>D1908</f>
        <v>2020</v>
      </c>
      <c r="E1970" s="60">
        <f>D1970</f>
        <v>2020</v>
      </c>
      <c r="F1970" s="60" t="s">
        <v>419</v>
      </c>
      <c r="G1970" s="60" t="s">
        <v>419</v>
      </c>
    </row>
    <row r="1971" spans="1:9" hidden="1">
      <c r="A1971" s="59" t="s">
        <v>55</v>
      </c>
      <c r="B1971" s="55" t="s">
        <v>4</v>
      </c>
      <c r="C1971" s="202"/>
      <c r="D1971" s="58" t="str">
        <f>D1907</f>
        <v>Việt Nam</v>
      </c>
      <c r="E1971" s="58" t="str">
        <f>D1971</f>
        <v>Việt Nam</v>
      </c>
      <c r="F1971" s="58" t="str">
        <f>D1971</f>
        <v>Việt Nam</v>
      </c>
      <c r="G1971" s="58" t="str">
        <f>D1971</f>
        <v>Việt Nam</v>
      </c>
    </row>
    <row r="1972" spans="1:9" ht="85.35" hidden="1" customHeight="1">
      <c r="A1972" s="54">
        <v>3</v>
      </c>
      <c r="B1972" s="55" t="s">
        <v>180</v>
      </c>
      <c r="C1972" s="203" t="s">
        <v>64</v>
      </c>
      <c r="D1972" s="152"/>
      <c r="E1972" s="153" t="s">
        <v>415</v>
      </c>
      <c r="F1972" s="153" t="s">
        <v>417</v>
      </c>
      <c r="G1972" s="153" t="s">
        <v>420</v>
      </c>
    </row>
    <row r="1973" spans="1:9" s="63" customFormat="1" ht="21" hidden="1" customHeight="1">
      <c r="A1973" s="54">
        <v>4</v>
      </c>
      <c r="B1973" s="61" t="s">
        <v>181</v>
      </c>
      <c r="C1973" s="204" t="s">
        <v>64</v>
      </c>
      <c r="D1973" s="62" t="s">
        <v>279</v>
      </c>
      <c r="E1973" s="62" t="s">
        <v>279</v>
      </c>
      <c r="F1973" s="62" t="s">
        <v>279</v>
      </c>
      <c r="G1973" s="62" t="s">
        <v>279</v>
      </c>
      <c r="I1973" s="19"/>
    </row>
    <row r="1974" spans="1:9" s="67" customFormat="1" ht="30.6" hidden="1" customHeight="1">
      <c r="A1974" s="64">
        <v>5</v>
      </c>
      <c r="B1974" s="65" t="s">
        <v>182</v>
      </c>
      <c r="C1974" s="205" t="s">
        <v>64</v>
      </c>
      <c r="D1974" s="66" t="s">
        <v>183</v>
      </c>
      <c r="E1974" s="66" t="s">
        <v>183</v>
      </c>
      <c r="F1974" s="66" t="s">
        <v>183</v>
      </c>
      <c r="G1974" s="66" t="s">
        <v>183</v>
      </c>
      <c r="I1974" s="68"/>
    </row>
    <row r="1975" spans="1:9" ht="16.7" hidden="1" customHeight="1">
      <c r="A1975" s="69">
        <v>6</v>
      </c>
      <c r="B1975" s="70" t="s">
        <v>184</v>
      </c>
      <c r="C1975" s="205" t="s">
        <v>64</v>
      </c>
      <c r="D1975" s="71"/>
      <c r="E1975" s="72">
        <v>415000000</v>
      </c>
      <c r="F1975" s="72">
        <v>465000000</v>
      </c>
      <c r="G1975" s="72">
        <v>432000000</v>
      </c>
    </row>
    <row r="1976" spans="1:9" ht="21" hidden="1" customHeight="1">
      <c r="A1976" s="69">
        <v>7</v>
      </c>
      <c r="B1976" s="70" t="s">
        <v>185</v>
      </c>
      <c r="C1976" s="205" t="s">
        <v>64</v>
      </c>
      <c r="D1976" s="71"/>
      <c r="E1976" s="73">
        <v>0.92</v>
      </c>
      <c r="F1976" s="73">
        <v>0.9</v>
      </c>
      <c r="G1976" s="73">
        <v>0.92</v>
      </c>
      <c r="I1976" s="74" t="e">
        <f>E2090</f>
        <v>#REF!</v>
      </c>
    </row>
    <row r="1977" spans="1:9" ht="18" hidden="1" customHeight="1">
      <c r="A1977" s="69">
        <v>8</v>
      </c>
      <c r="B1977" s="70" t="s">
        <v>186</v>
      </c>
      <c r="C1977" s="205" t="s">
        <v>64</v>
      </c>
      <c r="D1977" s="71"/>
      <c r="E1977" s="75" t="s">
        <v>281</v>
      </c>
      <c r="F1977" s="75" t="s">
        <v>281</v>
      </c>
      <c r="G1977" s="75" t="s">
        <v>281</v>
      </c>
    </row>
    <row r="1978" spans="1:9" ht="20.45" hidden="1" customHeight="1">
      <c r="A1978" s="69">
        <v>9</v>
      </c>
      <c r="B1978" s="65" t="s">
        <v>187</v>
      </c>
      <c r="C1978" s="205" t="s">
        <v>64</v>
      </c>
      <c r="D1978" s="76" t="s">
        <v>188</v>
      </c>
      <c r="E1978" s="76" t="s">
        <v>188</v>
      </c>
      <c r="F1978" s="76" t="s">
        <v>188</v>
      </c>
      <c r="G1978" s="76" t="s">
        <v>188</v>
      </c>
    </row>
    <row r="1979" spans="1:9" ht="16.7" hidden="1" customHeight="1">
      <c r="A1979" s="77" t="s">
        <v>55</v>
      </c>
      <c r="B1979" s="65" t="s">
        <v>69</v>
      </c>
      <c r="C1979" s="205"/>
      <c r="D1979" s="76" t="str">
        <f>D1912</f>
        <v>Trắng</v>
      </c>
      <c r="E1979" s="76" t="s">
        <v>277</v>
      </c>
      <c r="F1979" s="76" t="s">
        <v>411</v>
      </c>
      <c r="G1979" s="76" t="s">
        <v>385</v>
      </c>
    </row>
    <row r="1980" spans="1:9" ht="16.7" hidden="1" customHeight="1">
      <c r="A1980" s="77" t="s">
        <v>55</v>
      </c>
      <c r="B1980" s="65" t="s">
        <v>189</v>
      </c>
      <c r="C1980" s="205"/>
      <c r="D1980" s="76" t="str">
        <f>D1920</f>
        <v>29H - 411.13</v>
      </c>
      <c r="E1980" s="76" t="s">
        <v>381</v>
      </c>
      <c r="F1980" s="76" t="s">
        <v>280</v>
      </c>
      <c r="G1980" s="76" t="s">
        <v>433</v>
      </c>
    </row>
    <row r="1981" spans="1:9" ht="16.7" hidden="1" customHeight="1">
      <c r="A1981" s="77" t="s">
        <v>55</v>
      </c>
      <c r="B1981" s="65" t="s">
        <v>190</v>
      </c>
      <c r="C1981" s="205"/>
      <c r="D1981" s="76">
        <v>129160</v>
      </c>
      <c r="E1981" s="76" t="s">
        <v>226</v>
      </c>
      <c r="F1981" s="76">
        <v>60000</v>
      </c>
      <c r="G1981" s="76" t="s">
        <v>226</v>
      </c>
    </row>
    <row r="1982" spans="1:9" ht="30.6" hidden="1" customHeight="1">
      <c r="A1982" s="64">
        <v>10</v>
      </c>
      <c r="B1982" s="65" t="s">
        <v>283</v>
      </c>
      <c r="C1982" s="205" t="s">
        <v>64</v>
      </c>
      <c r="D1982" s="71"/>
      <c r="E1982" s="79">
        <f>E1975*E1976</f>
        <v>381800000</v>
      </c>
      <c r="F1982" s="79">
        <f>F1975*F1976</f>
        <v>418500000</v>
      </c>
      <c r="G1982" s="79">
        <f>G1975*G1976</f>
        <v>397440000</v>
      </c>
    </row>
    <row r="1983" spans="1:9" ht="18.600000000000001" hidden="1" customHeight="1">
      <c r="A1983" s="69">
        <v>11</v>
      </c>
      <c r="B1983" s="70" t="s">
        <v>191</v>
      </c>
      <c r="C1983" s="205" t="s">
        <v>64</v>
      </c>
      <c r="D1983" s="80"/>
      <c r="E1983" s="16" t="s">
        <v>416</v>
      </c>
      <c r="F1983" s="81" t="s">
        <v>418</v>
      </c>
      <c r="G1983" s="81" t="s">
        <v>421</v>
      </c>
    </row>
    <row r="1984" spans="1:9" ht="21" hidden="1" customHeight="1">
      <c r="A1984" s="69">
        <v>12</v>
      </c>
      <c r="B1984" s="70" t="s">
        <v>192</v>
      </c>
      <c r="C1984" s="205" t="s">
        <v>64</v>
      </c>
      <c r="D1984" s="82"/>
      <c r="E1984" s="82" t="str">
        <f>D1973</f>
        <v>Tháng 10 năm 2023</v>
      </c>
      <c r="F1984" s="82" t="str">
        <f>E1984</f>
        <v>Tháng 10 năm 2023</v>
      </c>
      <c r="G1984" s="82" t="str">
        <f>E1984</f>
        <v>Tháng 10 năm 2023</v>
      </c>
    </row>
    <row r="1985" spans="1:9" hidden="1">
      <c r="G1985" s="83"/>
    </row>
    <row r="1986" spans="1:9" ht="22.5" hidden="1" customHeight="1">
      <c r="A1986" s="303" t="s">
        <v>193</v>
      </c>
      <c r="B1986" s="303"/>
      <c r="C1986" s="303"/>
      <c r="D1986" s="303"/>
      <c r="E1986" s="303"/>
      <c r="F1986" s="303"/>
      <c r="G1986" s="303"/>
    </row>
    <row r="1987" spans="1:9" s="40" customFormat="1" ht="54.75" hidden="1" customHeight="1">
      <c r="A1987" s="337" t="s">
        <v>194</v>
      </c>
      <c r="B1987" s="337"/>
      <c r="C1987" s="337"/>
      <c r="D1987" s="337"/>
      <c r="E1987" s="337"/>
      <c r="F1987" s="337"/>
      <c r="G1987" s="337"/>
      <c r="I1987" s="85"/>
    </row>
    <row r="1988" spans="1:9" s="40" customFormat="1" ht="72" hidden="1" customHeight="1">
      <c r="A1988" s="337" t="s">
        <v>195</v>
      </c>
      <c r="B1988" s="337"/>
      <c r="C1988" s="337"/>
      <c r="D1988" s="337"/>
      <c r="E1988" s="337"/>
      <c r="F1988" s="337"/>
      <c r="G1988" s="337"/>
      <c r="I1988" s="85"/>
    </row>
    <row r="1989" spans="1:9" s="40" customFormat="1" ht="21" hidden="1" customHeight="1">
      <c r="A1989" s="363" t="s">
        <v>196</v>
      </c>
      <c r="B1989" s="363"/>
      <c r="C1989" s="363"/>
      <c r="D1989" s="363"/>
      <c r="E1989" s="363"/>
      <c r="F1989" s="363"/>
      <c r="G1989" s="363"/>
      <c r="I1989" s="85"/>
    </row>
    <row r="1990" spans="1:9" s="40" customFormat="1" ht="21" hidden="1" customHeight="1">
      <c r="A1990" s="86" t="s">
        <v>55</v>
      </c>
      <c r="B1990" s="337" t="s">
        <v>197</v>
      </c>
      <c r="C1990" s="337"/>
      <c r="D1990" s="337"/>
      <c r="E1990" s="337"/>
      <c r="F1990" s="337"/>
      <c r="G1990" s="337"/>
      <c r="I1990" s="85"/>
    </row>
    <row r="1991" spans="1:9" s="40" customFormat="1" ht="21" hidden="1" customHeight="1">
      <c r="A1991" s="87"/>
      <c r="B1991" s="88" t="s">
        <v>198</v>
      </c>
      <c r="C1991" s="88"/>
      <c r="D1991" s="355" t="str">
        <f>D2054&amp;". Do lấy TSĐG làm chuẩn nên tổ thẩm định đánh giá TSĐG đạt tỷ lệ 100%"</f>
        <v>Giấy đăng ký xe, đăng kiểm xe. Do lấy TSĐG làm chuẩn nên tổ thẩm định đánh giá TSĐG đạt tỷ lệ 100%</v>
      </c>
      <c r="E1991" s="356"/>
      <c r="F1991" s="356"/>
      <c r="G1991" s="356"/>
      <c r="I1991" s="85"/>
    </row>
    <row r="1992" spans="1:9" s="40" customFormat="1" ht="21" hidden="1" customHeight="1">
      <c r="A1992" s="86" t="s">
        <v>199</v>
      </c>
      <c r="B1992" s="88" t="s">
        <v>200</v>
      </c>
      <c r="C1992" s="88" t="s">
        <v>64</v>
      </c>
      <c r="D1992" s="358" t="str">
        <f>E2054</f>
        <v>Giấy đăng ký xe, đăng kiểm xe</v>
      </c>
      <c r="E1992" s="358"/>
      <c r="F1992" s="332" t="str">
        <f>IF(D1993&gt;100%,"Lợi thế hơn tài sản thẩm định giá",IF(D1993=100%,"Tương đương tài sản thẩm định giá",IF(D1993&lt;100%,"Kém lợi thế hơn tài sản thẩm định giá")))</f>
        <v>Tương đương tài sản thẩm định giá</v>
      </c>
      <c r="G1992" s="332"/>
      <c r="I1992" s="85"/>
    </row>
    <row r="1993" spans="1:9" s="40" customFormat="1" ht="21" hidden="1" customHeight="1">
      <c r="A1993" s="86"/>
      <c r="B1993" s="84" t="s">
        <v>201</v>
      </c>
      <c r="C1993" s="88" t="s">
        <v>64</v>
      </c>
      <c r="D1993" s="90">
        <f>E2055</f>
        <v>1</v>
      </c>
      <c r="E1993" s="84"/>
      <c r="F1993" s="84"/>
      <c r="G1993" s="89"/>
      <c r="I1993" s="85"/>
    </row>
    <row r="1994" spans="1:9" s="40" customFormat="1" ht="21" hidden="1" customHeight="1">
      <c r="A1994" s="86" t="s">
        <v>199</v>
      </c>
      <c r="B1994" s="88" t="s">
        <v>202</v>
      </c>
      <c r="C1994" s="88" t="s">
        <v>64</v>
      </c>
      <c r="D1994" s="91" t="str">
        <f>F2054</f>
        <v>Giấy đăng ký xe, đăng kiểm xe</v>
      </c>
      <c r="E1994" s="92"/>
      <c r="F1994" s="332" t="str">
        <f>IF(D1995&gt;100%,"Lợi thế hơn tài sản thẩm định giá",IF(D1995=100%,"Tương đương tài sản thẩm định giá",IF(D1995&lt;100%,"Kém lợi thế hơn tài sản thẩm định giá")))</f>
        <v>Tương đương tài sản thẩm định giá</v>
      </c>
      <c r="G1994" s="332"/>
      <c r="I1994" s="85"/>
    </row>
    <row r="1995" spans="1:9" s="40" customFormat="1" ht="21" hidden="1" customHeight="1">
      <c r="A1995" s="86"/>
      <c r="B1995" s="84" t="s">
        <v>203</v>
      </c>
      <c r="C1995" s="88" t="s">
        <v>64</v>
      </c>
      <c r="D1995" s="90">
        <f>F2055</f>
        <v>1</v>
      </c>
      <c r="E1995" s="84"/>
      <c r="F1995" s="84"/>
      <c r="G1995" s="89"/>
      <c r="I1995" s="85"/>
    </row>
    <row r="1996" spans="1:9" s="40" customFormat="1" ht="21" hidden="1" customHeight="1">
      <c r="A1996" s="86" t="s">
        <v>199</v>
      </c>
      <c r="B1996" s="88" t="s">
        <v>204</v>
      </c>
      <c r="C1996" s="88" t="s">
        <v>64</v>
      </c>
      <c r="D1996" s="91" t="str">
        <f>G2054</f>
        <v>Giấy đăng ký xe, đăng kiểm xe</v>
      </c>
      <c r="E1996" s="92"/>
      <c r="F1996" s="332" t="str">
        <f>IF(D1997&gt;100%,"Lợi thế hơn tài sản thẩm định giá",IF(D1997=100%,"Tương đương tài sản thẩm định giá",IF(D1997&lt;100%,"Kém lợi thế hơn tài sản thẩm định giá")))</f>
        <v>Tương đương tài sản thẩm định giá</v>
      </c>
      <c r="G1996" s="332"/>
      <c r="I1996" s="85"/>
    </row>
    <row r="1997" spans="1:9" s="40" customFormat="1" ht="21" hidden="1" customHeight="1">
      <c r="A1997" s="86"/>
      <c r="B1997" s="84" t="s">
        <v>205</v>
      </c>
      <c r="C1997" s="88" t="s">
        <v>64</v>
      </c>
      <c r="D1997" s="90">
        <f>G2055</f>
        <v>1</v>
      </c>
      <c r="E1997" s="84"/>
      <c r="F1997" s="84"/>
      <c r="G1997" s="84"/>
      <c r="I1997" s="85"/>
    </row>
    <row r="1998" spans="1:9" s="40" customFormat="1" ht="21" hidden="1" customHeight="1">
      <c r="A1998" s="86" t="s">
        <v>55</v>
      </c>
      <c r="B1998" s="337" t="s">
        <v>206</v>
      </c>
      <c r="C1998" s="337"/>
      <c r="D1998" s="337"/>
      <c r="E1998" s="337"/>
      <c r="F1998" s="337"/>
      <c r="G1998" s="337"/>
      <c r="I1998" s="85"/>
    </row>
    <row r="1999" spans="1:9" s="40" customFormat="1" ht="21" hidden="1" customHeight="1">
      <c r="A1999" s="87"/>
      <c r="B1999" s="88" t="s">
        <v>198</v>
      </c>
      <c r="C1999" s="88"/>
      <c r="D1999" s="355" t="str">
        <f>D2059&amp;". Do lấy TSĐG làm chuẩn nên tổ thẩm định đánh giá TSĐG đạt tỷ lệ 100%"</f>
        <v>2020. Do lấy TSĐG làm chuẩn nên tổ thẩm định đánh giá TSĐG đạt tỷ lệ 100%</v>
      </c>
      <c r="E1999" s="356"/>
      <c r="F1999" s="356"/>
      <c r="G1999" s="356"/>
      <c r="I1999" s="85"/>
    </row>
    <row r="2000" spans="1:9" s="40" customFormat="1" ht="21" hidden="1" customHeight="1">
      <c r="A2000" s="86" t="s">
        <v>199</v>
      </c>
      <c r="B2000" s="88" t="s">
        <v>200</v>
      </c>
      <c r="C2000" s="88" t="s">
        <v>64</v>
      </c>
      <c r="D2000" s="358" t="s">
        <v>207</v>
      </c>
      <c r="E2000" s="358"/>
      <c r="F2000" s="332" t="str">
        <f>IF(D2001&gt;100%,"Lợi thế hơn tài sản thẩm định giá",IF(D2001=100%,"Tương đương tài sản thẩm định giá",IF(D2001&lt;100%,"Kém lợi thế hơn tài sản thẩm định giá")))</f>
        <v>Tương đương tài sản thẩm định giá</v>
      </c>
      <c r="G2000" s="332"/>
      <c r="I2000" s="85"/>
    </row>
    <row r="2001" spans="1:9" s="40" customFormat="1" ht="21" hidden="1" customHeight="1">
      <c r="A2001" s="86"/>
      <c r="B2001" s="84" t="s">
        <v>201</v>
      </c>
      <c r="C2001" s="88" t="s">
        <v>64</v>
      </c>
      <c r="D2001" s="90">
        <f>E2060</f>
        <v>1</v>
      </c>
      <c r="E2001" s="84"/>
      <c r="F2001" s="84"/>
      <c r="G2001" s="89"/>
      <c r="I2001" s="85"/>
    </row>
    <row r="2002" spans="1:9" s="40" customFormat="1" ht="21" hidden="1" customHeight="1">
      <c r="A2002" s="86" t="s">
        <v>199</v>
      </c>
      <c r="B2002" s="88" t="s">
        <v>202</v>
      </c>
      <c r="C2002" s="88" t="s">
        <v>64</v>
      </c>
      <c r="D2002" s="91" t="s">
        <v>207</v>
      </c>
      <c r="E2002" s="92"/>
      <c r="F2002" s="332" t="str">
        <f>IF(D2003&gt;100%,"Lợi thế hơn tài sản thẩm định giá",IF(D2003=100%,"Tương đương tài sản thẩm định giá",IF(D2003&lt;100%,"Kém lợi thế hơn tài sản thẩm định giá")))</f>
        <v>Lợi thế hơn tài sản thẩm định giá</v>
      </c>
      <c r="G2002" s="332"/>
      <c r="I2002" s="85"/>
    </row>
    <row r="2003" spans="1:9" s="40" customFormat="1" ht="21" hidden="1" customHeight="1">
      <c r="A2003" s="86"/>
      <c r="B2003" s="84" t="s">
        <v>203</v>
      </c>
      <c r="C2003" s="88" t="s">
        <v>64</v>
      </c>
      <c r="D2003" s="90">
        <f>F2060</f>
        <v>1.1000000000000001</v>
      </c>
      <c r="E2003" s="84"/>
      <c r="F2003" s="84"/>
      <c r="G2003" s="89"/>
      <c r="I2003" s="85"/>
    </row>
    <row r="2004" spans="1:9" s="40" customFormat="1" ht="21" hidden="1" customHeight="1">
      <c r="A2004" s="86" t="s">
        <v>199</v>
      </c>
      <c r="B2004" s="88" t="s">
        <v>204</v>
      </c>
      <c r="C2004" s="88" t="s">
        <v>64</v>
      </c>
      <c r="D2004" s="91" t="s">
        <v>207</v>
      </c>
      <c r="E2004" s="92"/>
      <c r="F2004" s="332" t="str">
        <f>IF(D2005&gt;100%,"Lợi thế hơn tài sản thẩm định giá",IF(D2005=100%,"Tương đương tài sản thẩm định giá",IF(D2005&lt;100%,"Kém lợi thế hơn tài sản thẩm định giá")))</f>
        <v>Lợi thế hơn tài sản thẩm định giá</v>
      </c>
      <c r="G2004" s="332"/>
      <c r="I2004" s="85"/>
    </row>
    <row r="2005" spans="1:9" s="40" customFormat="1" ht="21" hidden="1" customHeight="1">
      <c r="A2005" s="86"/>
      <c r="B2005" s="84" t="s">
        <v>205</v>
      </c>
      <c r="C2005" s="88" t="s">
        <v>64</v>
      </c>
      <c r="D2005" s="90">
        <f>G2060</f>
        <v>1.1000000000000001</v>
      </c>
      <c r="E2005" s="84"/>
      <c r="F2005" s="84"/>
      <c r="G2005" s="84"/>
      <c r="I2005" s="85"/>
    </row>
    <row r="2006" spans="1:9" s="89" customFormat="1" ht="21" hidden="1" customHeight="1">
      <c r="A2006" s="86" t="s">
        <v>55</v>
      </c>
      <c r="B2006" s="337" t="s">
        <v>208</v>
      </c>
      <c r="C2006" s="337"/>
      <c r="D2006" s="337"/>
      <c r="E2006" s="337"/>
      <c r="F2006" s="337"/>
      <c r="G2006" s="337"/>
      <c r="I2006" s="93"/>
    </row>
    <row r="2007" spans="1:9" s="89" customFormat="1" ht="23.45" hidden="1" customHeight="1">
      <c r="A2007" s="87"/>
      <c r="B2007" s="88" t="s">
        <v>198</v>
      </c>
      <c r="C2007" s="88"/>
      <c r="D2007" s="355" t="str">
        <f>D2064&amp;". Do lấy TSĐG làm chuẩn nên tổ thẩm định đánh giá TSĐG đạt tỷ lệ 100%"</f>
        <v>Trắng. Do lấy TSĐG làm chuẩn nên tổ thẩm định đánh giá TSĐG đạt tỷ lệ 100%</v>
      </c>
      <c r="E2007" s="356"/>
      <c r="F2007" s="356"/>
      <c r="G2007" s="356"/>
      <c r="I2007" s="93"/>
    </row>
    <row r="2008" spans="1:9" s="89" customFormat="1" ht="21" hidden="1" customHeight="1">
      <c r="A2008" s="86" t="s">
        <v>199</v>
      </c>
      <c r="B2008" s="88" t="s">
        <v>200</v>
      </c>
      <c r="C2008" s="88" t="s">
        <v>64</v>
      </c>
      <c r="D2008" s="358" t="str">
        <f>E2064</f>
        <v>Trắng</v>
      </c>
      <c r="E2008" s="358"/>
      <c r="F2008" s="332" t="str">
        <f>IF(D2009&gt;100%,"Lợi thế hơn tài sản thẩm định giá",IF(D2009=100%,"Tương đương tài sản thẩm định giá",IF(D2009&lt;100%,"Kém lợi thế hơn tài sản thẩm định giá")))</f>
        <v>Tương đương tài sản thẩm định giá</v>
      </c>
      <c r="G2008" s="332"/>
      <c r="I2008" s="93"/>
    </row>
    <row r="2009" spans="1:9" s="89" customFormat="1" ht="21" hidden="1" customHeight="1">
      <c r="A2009" s="86"/>
      <c r="B2009" s="84" t="s">
        <v>201</v>
      </c>
      <c r="C2009" s="88" t="s">
        <v>64</v>
      </c>
      <c r="D2009" s="90">
        <v>1</v>
      </c>
      <c r="E2009" s="84"/>
      <c r="F2009" s="84"/>
      <c r="I2009" s="93"/>
    </row>
    <row r="2010" spans="1:9" s="89" customFormat="1" ht="21" hidden="1" customHeight="1">
      <c r="A2010" s="86" t="s">
        <v>199</v>
      </c>
      <c r="B2010" s="88" t="s">
        <v>202</v>
      </c>
      <c r="C2010" s="88" t="s">
        <v>64</v>
      </c>
      <c r="D2010" s="91" t="str">
        <f>F2064</f>
        <v>Xanh</v>
      </c>
      <c r="E2010" s="92"/>
      <c r="F2010" s="332" t="str">
        <f>IF(D2011&gt;100%,"Lợi thế hơn tài sản thẩm định giá",IF(D2011=100%,"Tương đương tài sản thẩm định giá",IF(D2011&lt;100%,"Kém lợi thế hơn tài sản thẩm định giá")))</f>
        <v>Tương đương tài sản thẩm định giá</v>
      </c>
      <c r="G2010" s="332"/>
      <c r="I2010" s="93"/>
    </row>
    <row r="2011" spans="1:9" s="89" customFormat="1" ht="21" hidden="1" customHeight="1">
      <c r="A2011" s="86"/>
      <c r="B2011" s="84" t="s">
        <v>203</v>
      </c>
      <c r="C2011" s="88" t="s">
        <v>64</v>
      </c>
      <c r="D2011" s="90">
        <v>1</v>
      </c>
      <c r="E2011" s="84"/>
      <c r="F2011" s="84"/>
      <c r="I2011" s="93"/>
    </row>
    <row r="2012" spans="1:9" s="89" customFormat="1" ht="21" hidden="1" customHeight="1">
      <c r="A2012" s="86" t="s">
        <v>199</v>
      </c>
      <c r="B2012" s="88" t="s">
        <v>204</v>
      </c>
      <c r="C2012" s="88" t="s">
        <v>64</v>
      </c>
      <c r="D2012" s="91" t="str">
        <f>G2064</f>
        <v>Đỏ</v>
      </c>
      <c r="E2012" s="92"/>
      <c r="F2012" s="332" t="str">
        <f>IF(D2013&gt;100%,"Lợi thế hơn tài sản thẩm định giá",IF(D2013=100%,"Tương đương tài sản thẩm định giá",IF(D2013&lt;100%,"Kém lợi thế hơn tài sản thẩm định giá")))</f>
        <v>Lợi thế hơn tài sản thẩm định giá</v>
      </c>
      <c r="G2012" s="332"/>
      <c r="I2012" s="93"/>
    </row>
    <row r="2013" spans="1:9" s="89" customFormat="1" ht="21" hidden="1" customHeight="1">
      <c r="A2013" s="86"/>
      <c r="B2013" s="84" t="s">
        <v>205</v>
      </c>
      <c r="C2013" s="88" t="s">
        <v>64</v>
      </c>
      <c r="D2013" s="90">
        <v>1.05</v>
      </c>
      <c r="E2013" s="84"/>
      <c r="F2013" s="84"/>
      <c r="G2013" s="84"/>
      <c r="I2013" s="93"/>
    </row>
    <row r="2014" spans="1:9" s="89" customFormat="1" ht="21" hidden="1" customHeight="1">
      <c r="A2014" s="94" t="s">
        <v>55</v>
      </c>
      <c r="B2014" s="357" t="s">
        <v>209</v>
      </c>
      <c r="C2014" s="337"/>
      <c r="D2014" s="337"/>
      <c r="E2014" s="337"/>
      <c r="F2014" s="337"/>
      <c r="G2014" s="337"/>
      <c r="I2014" s="93"/>
    </row>
    <row r="2015" spans="1:9" s="89" customFormat="1" ht="21" hidden="1" customHeight="1">
      <c r="A2015" s="87"/>
      <c r="B2015" s="88" t="s">
        <v>198</v>
      </c>
      <c r="C2015" s="88"/>
      <c r="D2015" s="355" t="str">
        <f>D2069&amp;". Do lấy TSĐG làm chuẩn nên tổ thẩm định đánh giá TSĐG đạt tỷ lệ 100%"</f>
        <v>29H - 411.13. Do lấy TSĐG làm chuẩn nên tổ thẩm định đánh giá TSĐG đạt tỷ lệ 100%</v>
      </c>
      <c r="E2015" s="356"/>
      <c r="F2015" s="356"/>
      <c r="G2015" s="356"/>
      <c r="I2015" s="93"/>
    </row>
    <row r="2016" spans="1:9" s="89" customFormat="1" ht="21" hidden="1" customHeight="1">
      <c r="A2016" s="86" t="s">
        <v>199</v>
      </c>
      <c r="B2016" s="88" t="s">
        <v>200</v>
      </c>
      <c r="C2016" s="88" t="s">
        <v>64</v>
      </c>
      <c r="D2016" s="354" t="str">
        <f>E2069</f>
        <v>Bình Dương</v>
      </c>
      <c r="E2016" s="331"/>
      <c r="F2016" s="332" t="str">
        <f>IF(D2017&gt;100%,"Lợi thế hơn tài sản thẩm định giá",IF(D2017=100%,"Tương đương tài sản thẩm định giá",IF(D2017&lt;100%,"Kém lợi thế hơn tài sản thẩm định giá")))</f>
        <v>Tương đương tài sản thẩm định giá</v>
      </c>
      <c r="G2016" s="332"/>
      <c r="I2016" s="93"/>
    </row>
    <row r="2017" spans="1:9" s="89" customFormat="1" ht="21" hidden="1" customHeight="1">
      <c r="A2017" s="86"/>
      <c r="B2017" s="84" t="s">
        <v>201</v>
      </c>
      <c r="C2017" s="88" t="s">
        <v>64</v>
      </c>
      <c r="D2017" s="90">
        <v>1</v>
      </c>
      <c r="F2017" s="84"/>
      <c r="G2017" s="84"/>
      <c r="I2017" s="93"/>
    </row>
    <row r="2018" spans="1:9" s="89" customFormat="1" ht="21" hidden="1" customHeight="1">
      <c r="A2018" s="86" t="s">
        <v>199</v>
      </c>
      <c r="B2018" s="88" t="s">
        <v>202</v>
      </c>
      <c r="C2018" s="88" t="s">
        <v>64</v>
      </c>
      <c r="D2018" s="354" t="str">
        <f>F2069</f>
        <v>Hà Nội</v>
      </c>
      <c r="E2018" s="331"/>
      <c r="F2018" s="332" t="str">
        <f>IF(D2019&gt;100%,"Lợi thế hơn tài sản thẩm định giá",IF(D2019=100%,"Tương đương tài sản thẩm định giá",IF(D2019&lt;100%,"Kém lợi thế hơn tài sản thẩm định giá")))</f>
        <v>Tương đương tài sản thẩm định giá</v>
      </c>
      <c r="G2018" s="332"/>
      <c r="I2018" s="93"/>
    </row>
    <row r="2019" spans="1:9" s="89" customFormat="1" ht="21" hidden="1" customHeight="1">
      <c r="A2019" s="86"/>
      <c r="B2019" s="84" t="s">
        <v>203</v>
      </c>
      <c r="C2019" s="88" t="s">
        <v>64</v>
      </c>
      <c r="D2019" s="90">
        <v>1</v>
      </c>
      <c r="F2019" s="84"/>
      <c r="G2019" s="84"/>
      <c r="I2019" s="93"/>
    </row>
    <row r="2020" spans="1:9" s="89" customFormat="1" ht="21" hidden="1" customHeight="1">
      <c r="A2020" s="86" t="s">
        <v>199</v>
      </c>
      <c r="B2020" s="88" t="s">
        <v>204</v>
      </c>
      <c r="C2020" s="88" t="s">
        <v>64</v>
      </c>
      <c r="D2020" s="354" t="str">
        <f>G2069</f>
        <v>Hồ Chí Minh</v>
      </c>
      <c r="E2020" s="331"/>
      <c r="F2020" s="332" t="str">
        <f>IF(D2021&gt;100%,"Lợi thế hơn tài sản thẩm định giá",IF(D2021=100%,"Tương đương tài sản thẩm định giá",IF(D2021&lt;100%,"Kém lợi thế hơn tài sản thẩm định giá")))</f>
        <v>Tương đương tài sản thẩm định giá</v>
      </c>
      <c r="G2020" s="332"/>
      <c r="I2020" s="93"/>
    </row>
    <row r="2021" spans="1:9" s="89" customFormat="1" ht="21" hidden="1" customHeight="1">
      <c r="A2021" s="86"/>
      <c r="B2021" s="84" t="s">
        <v>205</v>
      </c>
      <c r="C2021" s="88" t="s">
        <v>64</v>
      </c>
      <c r="D2021" s="90">
        <v>1</v>
      </c>
      <c r="E2021" s="84"/>
      <c r="F2021" s="84"/>
      <c r="G2021" s="84"/>
      <c r="I2021" s="93"/>
    </row>
    <row r="2022" spans="1:9" s="89" customFormat="1" ht="21" hidden="1" customHeight="1">
      <c r="A2022" s="94" t="s">
        <v>55</v>
      </c>
      <c r="B2022" s="337" t="s">
        <v>210</v>
      </c>
      <c r="C2022" s="337"/>
      <c r="D2022" s="337"/>
      <c r="E2022" s="337"/>
      <c r="F2022" s="337"/>
      <c r="G2022" s="337"/>
      <c r="I2022" s="93"/>
    </row>
    <row r="2023" spans="1:9" s="89" customFormat="1" ht="21" hidden="1" customHeight="1">
      <c r="A2023" s="87"/>
      <c r="B2023" s="88" t="s">
        <v>198</v>
      </c>
      <c r="C2023" s="88"/>
      <c r="D2023" s="355" t="str">
        <f>D2074&amp;". Do lấy TSĐG làm chuẩn nên tổ thẩm định đánh giá TSĐG đạt tỷ lệ 100%"</f>
        <v>129160. Do lấy TSĐG làm chuẩn nên tổ thẩm định đánh giá TSĐG đạt tỷ lệ 100%</v>
      </c>
      <c r="E2023" s="356"/>
      <c r="F2023" s="356"/>
      <c r="G2023" s="356"/>
      <c r="I2023" s="93"/>
    </row>
    <row r="2024" spans="1:9" s="89" customFormat="1" ht="21" hidden="1" customHeight="1">
      <c r="A2024" s="86" t="s">
        <v>199</v>
      </c>
      <c r="B2024" s="88" t="s">
        <v>200</v>
      </c>
      <c r="C2024" s="88" t="s">
        <v>64</v>
      </c>
      <c r="D2024" s="91" t="str">
        <f>E2074</f>
        <v>Không xác định</v>
      </c>
      <c r="E2024" s="92"/>
      <c r="F2024" s="332" t="str">
        <f>IF(D2025&gt;100%,"Lợi thế hơn tài sản thẩm định giá",IF(D2025=100%,"Tương đương tài sản thẩm định giá",IF(D2025&lt;100%,"Kém lợi thế hơn tài sản thẩm định giá")))</f>
        <v>Lợi thế hơn tài sản thẩm định giá</v>
      </c>
      <c r="G2024" s="332"/>
      <c r="I2024" s="93"/>
    </row>
    <row r="2025" spans="1:9" s="89" customFormat="1" ht="21" hidden="1" customHeight="1">
      <c r="A2025" s="87"/>
      <c r="B2025" s="84" t="s">
        <v>201</v>
      </c>
      <c r="C2025" s="88" t="s">
        <v>64</v>
      </c>
      <c r="D2025" s="90">
        <v>1.03</v>
      </c>
      <c r="E2025" s="84"/>
      <c r="F2025" s="84"/>
      <c r="G2025" s="84"/>
      <c r="I2025" s="93"/>
    </row>
    <row r="2026" spans="1:9" s="89" customFormat="1" ht="21" hidden="1" customHeight="1">
      <c r="A2026" s="86" t="s">
        <v>199</v>
      </c>
      <c r="B2026" s="88" t="s">
        <v>202</v>
      </c>
      <c r="C2026" s="88" t="s">
        <v>64</v>
      </c>
      <c r="D2026" s="91">
        <f>F2074</f>
        <v>60000</v>
      </c>
      <c r="E2026" s="92"/>
      <c r="F2026" s="332" t="str">
        <f>IF(D2027&gt;100%,"Lợi thế hơn tài sản thẩm định giá",IF(D2027=100%,"Tương đương tài sản thẩm định giá",IF(D2027&lt;100%,"Kém lợi thế hơn tài sản thẩm định giá")))</f>
        <v>Lợi thế hơn tài sản thẩm định giá</v>
      </c>
      <c r="G2026" s="332"/>
      <c r="I2026" s="93"/>
    </row>
    <row r="2027" spans="1:9" s="89" customFormat="1" ht="21" hidden="1" customHeight="1">
      <c r="A2027" s="87"/>
      <c r="B2027" s="84" t="s">
        <v>203</v>
      </c>
      <c r="C2027" s="88" t="s">
        <v>64</v>
      </c>
      <c r="D2027" s="90">
        <v>1.03</v>
      </c>
      <c r="E2027" s="84"/>
      <c r="F2027" s="84"/>
      <c r="G2027" s="84"/>
      <c r="I2027" s="93"/>
    </row>
    <row r="2028" spans="1:9" s="89" customFormat="1" ht="21" hidden="1" customHeight="1">
      <c r="A2028" s="86" t="s">
        <v>199</v>
      </c>
      <c r="B2028" s="88" t="s">
        <v>204</v>
      </c>
      <c r="C2028" s="88" t="s">
        <v>64</v>
      </c>
      <c r="D2028" s="91" t="str">
        <f>G2074</f>
        <v>Không xác định</v>
      </c>
      <c r="E2028" s="92"/>
      <c r="F2028" s="332" t="str">
        <f>IF(D2029&gt;100%,"Lợi thế hơn tài sản thẩm định giá",IF(D2029=100%,"Tương đương tài sản thẩm định giá",IF(D2029&lt;100%,"Kém lợi thế hơn tài sản thẩm định giá")))</f>
        <v>Lợi thế hơn tài sản thẩm định giá</v>
      </c>
      <c r="G2028" s="332"/>
      <c r="I2028" s="93"/>
    </row>
    <row r="2029" spans="1:9" s="89" customFormat="1" ht="21" hidden="1" customHeight="1">
      <c r="A2029" s="87"/>
      <c r="B2029" s="84" t="s">
        <v>205</v>
      </c>
      <c r="C2029" s="88" t="s">
        <v>64</v>
      </c>
      <c r="D2029" s="90">
        <v>1.05</v>
      </c>
      <c r="E2029" s="84"/>
      <c r="F2029" s="84"/>
      <c r="G2029" s="84"/>
      <c r="I2029" s="93"/>
    </row>
    <row r="2030" spans="1:9" s="89" customFormat="1" ht="21" hidden="1" customHeight="1">
      <c r="A2030" s="94" t="s">
        <v>55</v>
      </c>
      <c r="B2030" s="357" t="s">
        <v>211</v>
      </c>
      <c r="C2030" s="337"/>
      <c r="D2030" s="337"/>
      <c r="E2030" s="337"/>
      <c r="F2030" s="337"/>
      <c r="G2030" s="337"/>
      <c r="I2030" s="93"/>
    </row>
    <row r="2031" spans="1:9" s="89" customFormat="1" ht="21" hidden="1" customHeight="1">
      <c r="A2031" s="87"/>
      <c r="B2031" s="88" t="s">
        <v>198</v>
      </c>
      <c r="C2031" s="88"/>
      <c r="D2031" s="355" t="e">
        <f>#REF!&amp;". Do lấy TSĐG làm chuẩn nên tổ thẩm định đánh giá TSĐG đạt tỷ lệ 100%"</f>
        <v>#REF!</v>
      </c>
      <c r="E2031" s="356"/>
      <c r="F2031" s="356"/>
      <c r="G2031" s="356"/>
      <c r="I2031" s="93"/>
    </row>
    <row r="2032" spans="1:9" s="89" customFormat="1" ht="21" hidden="1" customHeight="1">
      <c r="A2032" s="86" t="s">
        <v>199</v>
      </c>
      <c r="B2032" s="88" t="s">
        <v>200</v>
      </c>
      <c r="C2032" s="88" t="s">
        <v>64</v>
      </c>
      <c r="D2032" s="95" t="e">
        <f>#REF!</f>
        <v>#REF!</v>
      </c>
      <c r="E2032" s="92"/>
      <c r="F2032" s="332" t="str">
        <f>IF(D2033&gt;100%,"Lợi thế hơn tài sản thẩm định giá",IF(D2033=100%,"Tương đương tài sản thẩm định giá",IF(D2033&lt;100%,"Kém lợi thế hơn tài sản thẩm định giá")))</f>
        <v>Tương đương tài sản thẩm định giá</v>
      </c>
      <c r="G2032" s="332"/>
      <c r="I2032" s="93"/>
    </row>
    <row r="2033" spans="1:9" s="89" customFormat="1" ht="21" hidden="1" customHeight="1">
      <c r="A2033" s="86"/>
      <c r="B2033" s="84" t="s">
        <v>201</v>
      </c>
      <c r="C2033" s="88" t="s">
        <v>64</v>
      </c>
      <c r="D2033" s="90">
        <v>1</v>
      </c>
      <c r="E2033" s="84"/>
      <c r="F2033" s="84"/>
      <c r="G2033" s="84"/>
      <c r="I2033" s="93"/>
    </row>
    <row r="2034" spans="1:9" s="89" customFormat="1" ht="21" hidden="1" customHeight="1">
      <c r="A2034" s="86" t="s">
        <v>199</v>
      </c>
      <c r="B2034" s="88" t="s">
        <v>202</v>
      </c>
      <c r="C2034" s="88" t="s">
        <v>64</v>
      </c>
      <c r="D2034" s="95" t="e">
        <f>#REF!</f>
        <v>#REF!</v>
      </c>
      <c r="E2034" s="92"/>
      <c r="F2034" s="332" t="str">
        <f>IF(D2035&gt;100%,"Lợi thế hơn tài sản thẩm định giá",IF(D2035=100%,"Tương đương tài sản thẩm định giá",IF(D2035&lt;100%,"Kém lợi thế hơn tài sản thẩm định giá")))</f>
        <v>Tương đương tài sản thẩm định giá</v>
      </c>
      <c r="G2034" s="332"/>
      <c r="I2034" s="93"/>
    </row>
    <row r="2035" spans="1:9" s="89" customFormat="1" ht="21" hidden="1" customHeight="1">
      <c r="A2035" s="86"/>
      <c r="B2035" s="84" t="s">
        <v>203</v>
      </c>
      <c r="C2035" s="88" t="s">
        <v>64</v>
      </c>
      <c r="D2035" s="90">
        <v>1</v>
      </c>
      <c r="E2035" s="84"/>
      <c r="F2035" s="84"/>
      <c r="G2035" s="84"/>
      <c r="I2035" s="93"/>
    </row>
    <row r="2036" spans="1:9" s="89" customFormat="1" ht="21" hidden="1" customHeight="1">
      <c r="A2036" s="86" t="s">
        <v>199</v>
      </c>
      <c r="B2036" s="88" t="s">
        <v>204</v>
      </c>
      <c r="C2036" s="88" t="s">
        <v>64</v>
      </c>
      <c r="D2036" s="95" t="e">
        <f>#REF!</f>
        <v>#REF!</v>
      </c>
      <c r="E2036" s="92"/>
      <c r="F2036" s="332" t="str">
        <f>IF(D2037&gt;100%,"Lợi thế hơn tài sản thẩm định giá",IF(D2037=100%,"Tương đương tài sản thẩm định giá",IF(D2037&lt;100%,"Kém lợi thế hơn tài sản thẩm định giá")))</f>
        <v>Tương đương tài sản thẩm định giá</v>
      </c>
      <c r="G2036" s="332"/>
      <c r="I2036" s="93"/>
    </row>
    <row r="2037" spans="1:9" s="89" customFormat="1" ht="21" hidden="1" customHeight="1">
      <c r="A2037" s="86"/>
      <c r="B2037" s="84" t="s">
        <v>205</v>
      </c>
      <c r="C2037" s="88" t="s">
        <v>64</v>
      </c>
      <c r="D2037" s="90">
        <v>1</v>
      </c>
      <c r="E2037" s="84"/>
      <c r="F2037" s="84"/>
      <c r="G2037" s="84"/>
      <c r="I2037" s="93"/>
    </row>
    <row r="2038" spans="1:9" s="89" customFormat="1" ht="21" hidden="1" customHeight="1">
      <c r="A2038" s="94" t="s">
        <v>55</v>
      </c>
      <c r="B2038" s="337" t="s">
        <v>212</v>
      </c>
      <c r="C2038" s="337"/>
      <c r="D2038" s="337"/>
      <c r="E2038" s="337"/>
      <c r="F2038" s="337"/>
      <c r="G2038" s="337"/>
      <c r="I2038" s="93"/>
    </row>
    <row r="2039" spans="1:9" s="89" customFormat="1" ht="21" hidden="1" customHeight="1">
      <c r="A2039" s="87"/>
      <c r="B2039" s="88" t="s">
        <v>198</v>
      </c>
      <c r="C2039" s="88"/>
      <c r="D2039" s="355" t="str">
        <f>D2079&amp;" Do lấy TSĐG làm chuẩn nên tổ thẩm định đánh giá TSĐG đạt tỷ lệ 100%"</f>
        <v>0,5 Do lấy TSĐG làm chuẩn nên tổ thẩm định đánh giá TSĐG đạt tỷ lệ 100%</v>
      </c>
      <c r="E2039" s="356"/>
      <c r="F2039" s="356"/>
      <c r="G2039" s="356"/>
      <c r="I2039" s="93"/>
    </row>
    <row r="2040" spans="1:9" s="89" customFormat="1" ht="21" hidden="1" customHeight="1">
      <c r="A2040" s="86" t="s">
        <v>199</v>
      </c>
      <c r="B2040" s="88" t="s">
        <v>200</v>
      </c>
      <c r="C2040" s="88" t="s">
        <v>64</v>
      </c>
      <c r="D2040" s="331">
        <f>E2079</f>
        <v>0.56999999999999995</v>
      </c>
      <c r="E2040" s="331"/>
      <c r="F2040" s="332" t="str">
        <f>IF(D2041&gt;100%,"Lợi thế hơn tài sản thẩm định giá",IF(D2041=100%,"Tương đương tài sản thẩm định giá",IF(D2041&lt;100%,"Kém lợi thế hơn tài sản thẩm định giá")))</f>
        <v>Tương đương tài sản thẩm định giá</v>
      </c>
      <c r="G2040" s="332"/>
      <c r="I2040" s="93"/>
    </row>
    <row r="2041" spans="1:9" s="89" customFormat="1" ht="21" hidden="1" customHeight="1">
      <c r="A2041" s="86"/>
      <c r="B2041" s="84" t="s">
        <v>201</v>
      </c>
      <c r="C2041" s="88" t="s">
        <v>64</v>
      </c>
      <c r="D2041" s="90">
        <v>1</v>
      </c>
      <c r="E2041" s="84"/>
      <c r="F2041" s="84"/>
      <c r="G2041" s="84"/>
      <c r="I2041" s="93"/>
    </row>
    <row r="2042" spans="1:9" s="89" customFormat="1" ht="21" hidden="1" customHeight="1">
      <c r="A2042" s="86" t="s">
        <v>199</v>
      </c>
      <c r="B2042" s="88" t="s">
        <v>202</v>
      </c>
      <c r="C2042" s="88" t="s">
        <v>64</v>
      </c>
      <c r="D2042" s="331">
        <f>F2079</f>
        <v>0.6</v>
      </c>
      <c r="E2042" s="331"/>
      <c r="F2042" s="332" t="str">
        <f>IF(D2043&gt;100%,"Lợi thế hơn tài sản thẩm định giá",IF(D2043=100%,"Tương đương tài sản thẩm định giá",IF(D2043&lt;100%,"Kém lợi thế hơn tài sản thẩm định giá")))</f>
        <v>Lợi thế hơn tài sản thẩm định giá</v>
      </c>
      <c r="G2042" s="332"/>
      <c r="I2042" s="93"/>
    </row>
    <row r="2043" spans="1:9" s="89" customFormat="1" ht="21" hidden="1" customHeight="1">
      <c r="A2043" s="86"/>
      <c r="B2043" s="84" t="s">
        <v>203</v>
      </c>
      <c r="C2043" s="88" t="s">
        <v>64</v>
      </c>
      <c r="D2043" s="90">
        <v>1.05</v>
      </c>
      <c r="E2043" s="84"/>
      <c r="F2043" s="84"/>
      <c r="G2043" s="84"/>
      <c r="I2043" s="93"/>
    </row>
    <row r="2044" spans="1:9" s="89" customFormat="1" ht="21" hidden="1" customHeight="1">
      <c r="A2044" s="86" t="s">
        <v>199</v>
      </c>
      <c r="B2044" s="88" t="s">
        <v>204</v>
      </c>
      <c r="C2044" s="88" t="s">
        <v>64</v>
      </c>
      <c r="D2044" s="331">
        <f>G2079</f>
        <v>0.65</v>
      </c>
      <c r="E2044" s="331"/>
      <c r="F2044" s="332" t="str">
        <f>IF(D2045&gt;100%,"Lợi thế hơn tài sản thẩm định giá",IF(D2045=100%,"Tương đương tài sản thẩm định giá",IF(D2045&lt;100%,"Kém lợi thế hơn tài sản thẩm định giá")))</f>
        <v>Lợi thế hơn tài sản thẩm định giá</v>
      </c>
      <c r="G2044" s="332"/>
      <c r="I2044" s="93"/>
    </row>
    <row r="2045" spans="1:9" s="89" customFormat="1" ht="21" hidden="1" customHeight="1">
      <c r="A2045" s="86"/>
      <c r="B2045" s="84" t="s">
        <v>205</v>
      </c>
      <c r="C2045" s="88" t="s">
        <v>64</v>
      </c>
      <c r="D2045" s="90">
        <v>1.05</v>
      </c>
      <c r="E2045" s="84"/>
      <c r="F2045" s="84"/>
      <c r="G2045" s="84"/>
      <c r="I2045" s="93"/>
    </row>
    <row r="2046" spans="1:9" ht="22.5" hidden="1" customHeight="1">
      <c r="A2046" s="303" t="s">
        <v>274</v>
      </c>
      <c r="B2046" s="303"/>
      <c r="C2046" s="303"/>
      <c r="D2046" s="303"/>
      <c r="E2046" s="303"/>
      <c r="F2046" s="303"/>
      <c r="G2046" s="303"/>
    </row>
    <row r="2047" spans="1:9" hidden="1">
      <c r="B2047" s="22"/>
      <c r="C2047" s="22"/>
      <c r="E2047" s="18" t="s">
        <v>213</v>
      </c>
    </row>
    <row r="2048" spans="1:9" ht="17.45" hidden="1" customHeight="1">
      <c r="A2048" s="51" t="s">
        <v>1</v>
      </c>
      <c r="B2048" s="51" t="s">
        <v>214</v>
      </c>
      <c r="C2048" s="65"/>
      <c r="D2048" s="51" t="s">
        <v>215</v>
      </c>
      <c r="E2048" s="51" t="s">
        <v>174</v>
      </c>
      <c r="F2048" s="51" t="s">
        <v>175</v>
      </c>
      <c r="G2048" s="51" t="s">
        <v>176</v>
      </c>
    </row>
    <row r="2049" spans="1:9" hidden="1">
      <c r="A2049" s="51">
        <v>1</v>
      </c>
      <c r="B2049" s="96" t="s">
        <v>63</v>
      </c>
      <c r="C2049" s="65"/>
      <c r="D2049" s="97" t="str">
        <f>D1968</f>
        <v>Ô tô tải (thùng kín)</v>
      </c>
      <c r="E2049" s="97" t="str">
        <f>E1968</f>
        <v>Ô tô tải (thùng kín)</v>
      </c>
      <c r="F2049" s="97" t="str">
        <f>F1968</f>
        <v>Ô tô tải (thùng kín)</v>
      </c>
      <c r="G2049" s="97" t="str">
        <f>G1968</f>
        <v>Ô tô tải (thùng kín)</v>
      </c>
    </row>
    <row r="2050" spans="1:9" ht="18" hidden="1" customHeight="1">
      <c r="A2050" s="98">
        <v>2</v>
      </c>
      <c r="B2050" s="96" t="s">
        <v>181</v>
      </c>
      <c r="C2050" s="206" t="s">
        <v>64</v>
      </c>
      <c r="D2050" s="80" t="str">
        <f>D1973</f>
        <v>Tháng 10 năm 2023</v>
      </c>
      <c r="E2050" s="100" t="str">
        <f>E1973</f>
        <v>Tháng 10 năm 2023</v>
      </c>
      <c r="F2050" s="100" t="str">
        <f>F1973</f>
        <v>Tháng 10 năm 2023</v>
      </c>
      <c r="G2050" s="100" t="str">
        <f>G1973</f>
        <v>Tháng 10 năm 2023</v>
      </c>
    </row>
    <row r="2051" spans="1:9" ht="16.7" hidden="1" customHeight="1">
      <c r="A2051" s="98">
        <v>3</v>
      </c>
      <c r="B2051" s="96" t="s">
        <v>186</v>
      </c>
      <c r="C2051" s="206" t="s">
        <v>64</v>
      </c>
      <c r="D2051" s="101"/>
      <c r="E2051" s="75" t="str">
        <f>E1977</f>
        <v>Đã giao bán</v>
      </c>
      <c r="F2051" s="75" t="str">
        <f>F1977</f>
        <v>Đã giao bán</v>
      </c>
      <c r="G2051" s="75" t="str">
        <f>G1977</f>
        <v>Đã giao bán</v>
      </c>
    </row>
    <row r="2052" spans="1:9" ht="33.75" hidden="1" customHeight="1">
      <c r="A2052" s="98">
        <v>4</v>
      </c>
      <c r="B2052" s="96" t="s">
        <v>282</v>
      </c>
      <c r="C2052" s="206" t="s">
        <v>64</v>
      </c>
      <c r="D2052" s="101"/>
      <c r="E2052" s="75">
        <f>E1982</f>
        <v>381800000</v>
      </c>
      <c r="F2052" s="75">
        <f>F1982</f>
        <v>418500000</v>
      </c>
      <c r="G2052" s="75">
        <f>G1982</f>
        <v>397440000</v>
      </c>
    </row>
    <row r="2053" spans="1:9" s="22" customFormat="1" ht="31.5" hidden="1">
      <c r="A2053" s="98">
        <v>5</v>
      </c>
      <c r="B2053" s="96" t="s">
        <v>216</v>
      </c>
      <c r="C2053" s="206" t="s">
        <v>64</v>
      </c>
      <c r="D2053" s="102"/>
      <c r="E2053" s="103"/>
      <c r="F2053" s="103"/>
      <c r="G2053" s="103"/>
      <c r="I2053" s="23"/>
    </row>
    <row r="2054" spans="1:9" s="22" customFormat="1" ht="31.5" hidden="1">
      <c r="A2054" s="333" t="s">
        <v>217</v>
      </c>
      <c r="B2054" s="104" t="s">
        <v>218</v>
      </c>
      <c r="C2054" s="65" t="s">
        <v>64</v>
      </c>
      <c r="D2054" s="105" t="str">
        <f>D1974</f>
        <v>Giấy đăng ký xe, đăng kiểm xe</v>
      </c>
      <c r="E2054" s="105" t="str">
        <f>E1974</f>
        <v>Giấy đăng ký xe, đăng kiểm xe</v>
      </c>
      <c r="F2054" s="105" t="str">
        <f>F1974</f>
        <v>Giấy đăng ký xe, đăng kiểm xe</v>
      </c>
      <c r="G2054" s="105" t="str">
        <f>G1974</f>
        <v>Giấy đăng ký xe, đăng kiểm xe</v>
      </c>
      <c r="I2054" s="23"/>
    </row>
    <row r="2055" spans="1:9" s="22" customFormat="1" ht="17.45" hidden="1" customHeight="1">
      <c r="A2055" s="333"/>
      <c r="B2055" s="106" t="s">
        <v>219</v>
      </c>
      <c r="C2055" s="206" t="s">
        <v>64</v>
      </c>
      <c r="D2055" s="78">
        <v>1</v>
      </c>
      <c r="E2055" s="78">
        <v>1</v>
      </c>
      <c r="F2055" s="78">
        <v>1</v>
      </c>
      <c r="G2055" s="78">
        <v>1</v>
      </c>
      <c r="I2055" s="23"/>
    </row>
    <row r="2056" spans="1:9" s="22" customFormat="1" ht="18" hidden="1" customHeight="1">
      <c r="A2056" s="333"/>
      <c r="B2056" s="106" t="s">
        <v>220</v>
      </c>
      <c r="C2056" s="206" t="s">
        <v>64</v>
      </c>
      <c r="D2056" s="78"/>
      <c r="E2056" s="107">
        <f>(D2055-E2055)/E2055</f>
        <v>0</v>
      </c>
      <c r="F2056" s="107">
        <f>(D2055-F2055)/F2055</f>
        <v>0</v>
      </c>
      <c r="G2056" s="107">
        <f>(D2055-G2055)/G2055</f>
        <v>0</v>
      </c>
      <c r="I2056" s="23"/>
    </row>
    <row r="2057" spans="1:9" s="22" customFormat="1" ht="18" hidden="1" customHeight="1">
      <c r="A2057" s="333"/>
      <c r="B2057" s="106" t="s">
        <v>284</v>
      </c>
      <c r="C2057" s="206" t="s">
        <v>64</v>
      </c>
      <c r="D2057" s="101"/>
      <c r="E2057" s="75">
        <f>E2052*E2056</f>
        <v>0</v>
      </c>
      <c r="F2057" s="75">
        <f>F2052*F2056</f>
        <v>0</v>
      </c>
      <c r="G2057" s="75">
        <f>G2052*G2056</f>
        <v>0</v>
      </c>
      <c r="I2057" s="23"/>
    </row>
    <row r="2058" spans="1:9" s="22" customFormat="1" ht="17.45" hidden="1" customHeight="1">
      <c r="A2058" s="333"/>
      <c r="B2058" s="106" t="s">
        <v>222</v>
      </c>
      <c r="C2058" s="206"/>
      <c r="D2058" s="101"/>
      <c r="E2058" s="75">
        <f>E2052+E2057</f>
        <v>381800000</v>
      </c>
      <c r="F2058" s="75">
        <f>F2052+F2057</f>
        <v>418500000</v>
      </c>
      <c r="G2058" s="75">
        <f>G2052+G2057</f>
        <v>397440000</v>
      </c>
      <c r="I2058" s="23"/>
    </row>
    <row r="2059" spans="1:9" s="22" customFormat="1" hidden="1">
      <c r="A2059" s="333" t="s">
        <v>223</v>
      </c>
      <c r="B2059" s="104" t="s">
        <v>224</v>
      </c>
      <c r="C2059" s="65" t="s">
        <v>64</v>
      </c>
      <c r="D2059" s="108">
        <f>D1970</f>
        <v>2020</v>
      </c>
      <c r="E2059" s="108">
        <f>E1970</f>
        <v>2020</v>
      </c>
      <c r="F2059" s="108" t="str">
        <f>F1970</f>
        <v>2021</v>
      </c>
      <c r="G2059" s="108" t="str">
        <f>G1970</f>
        <v>2021</v>
      </c>
      <c r="I2059" s="23"/>
    </row>
    <row r="2060" spans="1:9" s="22" customFormat="1" ht="16.350000000000001" hidden="1" customHeight="1">
      <c r="A2060" s="333"/>
      <c r="B2060" s="106" t="s">
        <v>219</v>
      </c>
      <c r="C2060" s="206" t="s">
        <v>64</v>
      </c>
      <c r="D2060" s="78">
        <v>1</v>
      </c>
      <c r="E2060" s="78">
        <v>1</v>
      </c>
      <c r="F2060" s="78">
        <v>1.1000000000000001</v>
      </c>
      <c r="G2060" s="78">
        <v>1.1000000000000001</v>
      </c>
      <c r="I2060" s="23"/>
    </row>
    <row r="2061" spans="1:9" s="22" customFormat="1" ht="18" hidden="1" customHeight="1">
      <c r="A2061" s="333"/>
      <c r="B2061" s="106" t="s">
        <v>220</v>
      </c>
      <c r="C2061" s="206" t="s">
        <v>64</v>
      </c>
      <c r="D2061" s="78"/>
      <c r="E2061" s="107">
        <f>(D2060-E2060)/E2060</f>
        <v>0</v>
      </c>
      <c r="F2061" s="107">
        <f>(D2060-F2060)/F2060</f>
        <v>-9.0909090909090981E-2</v>
      </c>
      <c r="G2061" s="107">
        <f>(D2060-G2060)/G2060</f>
        <v>-9.0909090909090981E-2</v>
      </c>
      <c r="I2061" s="23"/>
    </row>
    <row r="2062" spans="1:9" s="22" customFormat="1" ht="18" hidden="1" customHeight="1">
      <c r="A2062" s="333"/>
      <c r="B2062" s="106" t="s">
        <v>284</v>
      </c>
      <c r="C2062" s="206" t="s">
        <v>64</v>
      </c>
      <c r="D2062" s="101"/>
      <c r="E2062" s="75">
        <f>E2052*E2061</f>
        <v>0</v>
      </c>
      <c r="F2062" s="75">
        <f>F2052*F2061</f>
        <v>-38045454.545454577</v>
      </c>
      <c r="G2062" s="75">
        <f>G2052*G2061</f>
        <v>-36130909.090909116</v>
      </c>
      <c r="I2062" s="23"/>
    </row>
    <row r="2063" spans="1:9" s="22" customFormat="1" ht="16.350000000000001" hidden="1" customHeight="1">
      <c r="A2063" s="333"/>
      <c r="B2063" s="106" t="s">
        <v>222</v>
      </c>
      <c r="C2063" s="206"/>
      <c r="D2063" s="101"/>
      <c r="E2063" s="75">
        <f>E2058+E2062</f>
        <v>381800000</v>
      </c>
      <c r="F2063" s="75">
        <f>F2058+F2062</f>
        <v>380454545.45454544</v>
      </c>
      <c r="G2063" s="75">
        <f>G2058+G2062</f>
        <v>361309090.90909088</v>
      </c>
      <c r="I2063" s="23"/>
    </row>
    <row r="2064" spans="1:9" ht="16.350000000000001" hidden="1" customHeight="1">
      <c r="A2064" s="333" t="s">
        <v>225</v>
      </c>
      <c r="B2064" s="104" t="str">
        <f>B1979</f>
        <v>Màu sơn</v>
      </c>
      <c r="C2064" s="65" t="s">
        <v>64</v>
      </c>
      <c r="D2064" s="105" t="str">
        <f>D1979</f>
        <v>Trắng</v>
      </c>
      <c r="E2064" s="105" t="str">
        <f>E1979</f>
        <v>Trắng</v>
      </c>
      <c r="F2064" s="105" t="str">
        <f>F1979</f>
        <v>Xanh</v>
      </c>
      <c r="G2064" s="105" t="str">
        <f>G1979</f>
        <v>Đỏ</v>
      </c>
    </row>
    <row r="2065" spans="1:9" ht="17.45" hidden="1" customHeight="1">
      <c r="A2065" s="333"/>
      <c r="B2065" s="106" t="s">
        <v>219</v>
      </c>
      <c r="C2065" s="206" t="s">
        <v>64</v>
      </c>
      <c r="D2065" s="78">
        <v>1</v>
      </c>
      <c r="E2065" s="78">
        <v>1</v>
      </c>
      <c r="F2065" s="78">
        <v>1</v>
      </c>
      <c r="G2065" s="78">
        <v>1</v>
      </c>
    </row>
    <row r="2066" spans="1:9" ht="21.75" hidden="1" customHeight="1">
      <c r="A2066" s="333"/>
      <c r="B2066" s="106" t="s">
        <v>220</v>
      </c>
      <c r="C2066" s="206" t="s">
        <v>64</v>
      </c>
      <c r="D2066" s="78"/>
      <c r="E2066" s="107">
        <f>(D2065-E2065)/E2065</f>
        <v>0</v>
      </c>
      <c r="F2066" s="107">
        <f>(D2065-F2065)/F2065</f>
        <v>0</v>
      </c>
      <c r="G2066" s="107">
        <f>(D2065-G2065)/G2065</f>
        <v>0</v>
      </c>
    </row>
    <row r="2067" spans="1:9" ht="18.600000000000001" hidden="1" customHeight="1">
      <c r="A2067" s="333"/>
      <c r="B2067" s="106" t="s">
        <v>221</v>
      </c>
      <c r="C2067" s="206" t="s">
        <v>64</v>
      </c>
      <c r="D2067" s="101"/>
      <c r="E2067" s="75">
        <f>E2052*E2066</f>
        <v>0</v>
      </c>
      <c r="F2067" s="75">
        <f>F2052*F2066</f>
        <v>0</v>
      </c>
      <c r="G2067" s="75">
        <f>G2052*G2066</f>
        <v>0</v>
      </c>
    </row>
    <row r="2068" spans="1:9" ht="17.45" hidden="1" customHeight="1">
      <c r="A2068" s="333"/>
      <c r="B2068" s="106" t="s">
        <v>222</v>
      </c>
      <c r="C2068" s="206"/>
      <c r="D2068" s="101"/>
      <c r="E2068" s="75">
        <f>E2063+E2067</f>
        <v>381800000</v>
      </c>
      <c r="F2068" s="75">
        <f>F2063+F2067</f>
        <v>380454545.45454544</v>
      </c>
      <c r="G2068" s="75">
        <f>G2063+G2067</f>
        <v>361309090.90909088</v>
      </c>
    </row>
    <row r="2069" spans="1:9" s="109" customFormat="1" hidden="1">
      <c r="A2069" s="333" t="s">
        <v>225</v>
      </c>
      <c r="B2069" s="104" t="str">
        <f>B1980</f>
        <v>Biển số</v>
      </c>
      <c r="C2069" s="207" t="s">
        <v>64</v>
      </c>
      <c r="D2069" s="105" t="str">
        <f>D1980</f>
        <v>29H - 411.13</v>
      </c>
      <c r="E2069" s="105" t="str">
        <f>E1980</f>
        <v>Bình Dương</v>
      </c>
      <c r="F2069" s="105" t="str">
        <f>F1980</f>
        <v>Hà Nội</v>
      </c>
      <c r="G2069" s="105" t="str">
        <f>G1980</f>
        <v>Hồ Chí Minh</v>
      </c>
      <c r="I2069" s="110"/>
    </row>
    <row r="2070" spans="1:9" ht="17.45" hidden="1" customHeight="1">
      <c r="A2070" s="333"/>
      <c r="B2070" s="106" t="s">
        <v>219</v>
      </c>
      <c r="C2070" s="206" t="s">
        <v>64</v>
      </c>
      <c r="D2070" s="78">
        <v>1</v>
      </c>
      <c r="E2070" s="78">
        <v>1</v>
      </c>
      <c r="F2070" s="78">
        <v>1</v>
      </c>
      <c r="G2070" s="78">
        <v>1</v>
      </c>
      <c r="H2070" s="78">
        <v>1</v>
      </c>
    </row>
    <row r="2071" spans="1:9" ht="18.600000000000001" hidden="1" customHeight="1">
      <c r="A2071" s="333"/>
      <c r="B2071" s="106" t="s">
        <v>220</v>
      </c>
      <c r="C2071" s="206" t="s">
        <v>64</v>
      </c>
      <c r="D2071" s="101"/>
      <c r="E2071" s="107">
        <f>(D2070-E2070)/E2070</f>
        <v>0</v>
      </c>
      <c r="F2071" s="107">
        <f>(D2070-F2070)/F2070</f>
        <v>0</v>
      </c>
      <c r="G2071" s="107">
        <f>(D2070-G2070)/G2070</f>
        <v>0</v>
      </c>
    </row>
    <row r="2072" spans="1:9" ht="18" hidden="1" customHeight="1">
      <c r="A2072" s="333"/>
      <c r="B2072" s="106" t="s">
        <v>221</v>
      </c>
      <c r="C2072" s="206" t="s">
        <v>64</v>
      </c>
      <c r="D2072" s="101"/>
      <c r="E2072" s="76">
        <v>18000000</v>
      </c>
      <c r="F2072" s="76">
        <v>0</v>
      </c>
      <c r="G2072" s="76">
        <v>0</v>
      </c>
    </row>
    <row r="2073" spans="1:9" ht="18.600000000000001" hidden="1" customHeight="1">
      <c r="A2073" s="333"/>
      <c r="B2073" s="106" t="s">
        <v>222</v>
      </c>
      <c r="C2073" s="206"/>
      <c r="D2073" s="101"/>
      <c r="E2073" s="76">
        <f>E2068+E2072</f>
        <v>399800000</v>
      </c>
      <c r="F2073" s="76">
        <f>F2068+F2072</f>
        <v>380454545.45454544</v>
      </c>
      <c r="G2073" s="76">
        <f>G2068+G2072</f>
        <v>361309090.90909088</v>
      </c>
    </row>
    <row r="2074" spans="1:9" s="109" customFormat="1" hidden="1">
      <c r="A2074" s="333" t="s">
        <v>228</v>
      </c>
      <c r="B2074" s="104" t="str">
        <f>B1981</f>
        <v>Số km đã đi</v>
      </c>
      <c r="C2074" s="207" t="s">
        <v>64</v>
      </c>
      <c r="D2074" s="111">
        <f>D1981</f>
        <v>129160</v>
      </c>
      <c r="E2074" s="111" t="str">
        <f>E1981</f>
        <v>Không xác định</v>
      </c>
      <c r="F2074" s="111">
        <f>F1981</f>
        <v>60000</v>
      </c>
      <c r="G2074" s="111" t="str">
        <f>G1981</f>
        <v>Không xác định</v>
      </c>
      <c r="I2074" s="110"/>
    </row>
    <row r="2075" spans="1:9" ht="15" hidden="1" customHeight="1">
      <c r="A2075" s="333"/>
      <c r="B2075" s="106" t="s">
        <v>219</v>
      </c>
      <c r="C2075" s="206" t="s">
        <v>64</v>
      </c>
      <c r="D2075" s="78">
        <v>1</v>
      </c>
      <c r="E2075" s="78">
        <v>1</v>
      </c>
      <c r="F2075" s="78">
        <v>1</v>
      </c>
      <c r="G2075" s="78">
        <v>1</v>
      </c>
      <c r="H2075" s="78">
        <v>1</v>
      </c>
    </row>
    <row r="2076" spans="1:9" ht="15.6" hidden="1" customHeight="1">
      <c r="A2076" s="333"/>
      <c r="B2076" s="106" t="s">
        <v>220</v>
      </c>
      <c r="C2076" s="206" t="s">
        <v>64</v>
      </c>
      <c r="D2076" s="101"/>
      <c r="E2076" s="107">
        <f>(1-E2075)/E2075</f>
        <v>0</v>
      </c>
      <c r="F2076" s="107">
        <f>(1-F2075)/F2075</f>
        <v>0</v>
      </c>
      <c r="G2076" s="107">
        <f>(1-G2075)/G2075</f>
        <v>0</v>
      </c>
    </row>
    <row r="2077" spans="1:9" ht="17.45" hidden="1" customHeight="1">
      <c r="A2077" s="333"/>
      <c r="B2077" s="106" t="s">
        <v>221</v>
      </c>
      <c r="C2077" s="206" t="s">
        <v>64</v>
      </c>
      <c r="D2077" s="101"/>
      <c r="E2077" s="76">
        <f>E2076*E2052</f>
        <v>0</v>
      </c>
      <c r="F2077" s="76">
        <f>F2076*F2052</f>
        <v>0</v>
      </c>
      <c r="G2077" s="76">
        <f>G2076*G2052</f>
        <v>0</v>
      </c>
    </row>
    <row r="2078" spans="1:9" ht="13.7" hidden="1" customHeight="1">
      <c r="A2078" s="333"/>
      <c r="B2078" s="106" t="s">
        <v>222</v>
      </c>
      <c r="C2078" s="206"/>
      <c r="D2078" s="101"/>
      <c r="E2078" s="76">
        <f>E2073+E2077</f>
        <v>399800000</v>
      </c>
      <c r="F2078" s="76">
        <f>F2073+F2077</f>
        <v>380454545.45454544</v>
      </c>
      <c r="G2078" s="76">
        <f>G2073+G2077</f>
        <v>361309090.90909088</v>
      </c>
    </row>
    <row r="2079" spans="1:9" hidden="1">
      <c r="A2079" s="333" t="s">
        <v>228</v>
      </c>
      <c r="B2079" s="104" t="e">
        <f>#REF!</f>
        <v>#REF!</v>
      </c>
      <c r="C2079" s="206" t="s">
        <v>64</v>
      </c>
      <c r="D2079" s="112">
        <v>0.5</v>
      </c>
      <c r="E2079" s="112">
        <v>0.56999999999999995</v>
      </c>
      <c r="F2079" s="112">
        <v>0.6</v>
      </c>
      <c r="G2079" s="112">
        <v>0.65</v>
      </c>
    </row>
    <row r="2080" spans="1:9" ht="21.75" hidden="1" customHeight="1">
      <c r="A2080" s="333"/>
      <c r="B2080" s="106" t="s">
        <v>219</v>
      </c>
      <c r="C2080" s="206" t="s">
        <v>64</v>
      </c>
      <c r="D2080" s="78">
        <v>1</v>
      </c>
      <c r="E2080" s="78">
        <v>1</v>
      </c>
      <c r="F2080" s="78">
        <v>1</v>
      </c>
      <c r="G2080" s="78">
        <v>1</v>
      </c>
      <c r="H2080" s="78">
        <v>1</v>
      </c>
    </row>
    <row r="2081" spans="1:11" ht="21.75" hidden="1" customHeight="1">
      <c r="A2081" s="333"/>
      <c r="B2081" s="106" t="s">
        <v>220</v>
      </c>
      <c r="C2081" s="206" t="s">
        <v>64</v>
      </c>
      <c r="D2081" s="78"/>
      <c r="E2081" s="107" t="e">
        <f>(#REF!-E2080)/E2080</f>
        <v>#REF!</v>
      </c>
      <c r="F2081" s="107" t="e">
        <f>(#REF!-F2080)/F2080</f>
        <v>#REF!</v>
      </c>
      <c r="G2081" s="107" t="e">
        <f>(#REF!-G2080)/G2080</f>
        <v>#REF!</v>
      </c>
    </row>
    <row r="2082" spans="1:11" ht="21.75" hidden="1" customHeight="1">
      <c r="A2082" s="333"/>
      <c r="B2082" s="106" t="s">
        <v>221</v>
      </c>
      <c r="C2082" s="206" t="s">
        <v>64</v>
      </c>
      <c r="D2082" s="101"/>
      <c r="E2082" s="75" t="e">
        <f>E2081*E2052</f>
        <v>#REF!</v>
      </c>
      <c r="F2082" s="75" t="e">
        <f>F2081*F2052</f>
        <v>#REF!</v>
      </c>
      <c r="G2082" s="75" t="e">
        <f>G2081*G2052</f>
        <v>#REF!</v>
      </c>
    </row>
    <row r="2083" spans="1:11" ht="21.75" hidden="1" customHeight="1">
      <c r="A2083" s="333"/>
      <c r="B2083" s="106" t="s">
        <v>222</v>
      </c>
      <c r="C2083" s="206" t="s">
        <v>64</v>
      </c>
      <c r="D2083" s="101"/>
      <c r="E2083" s="75" t="e">
        <f>E2078+E2082</f>
        <v>#REF!</v>
      </c>
      <c r="F2083" s="75" t="e">
        <f>F2078+F2082</f>
        <v>#REF!</v>
      </c>
      <c r="G2083" s="75" t="e">
        <f>G2078+G2082</f>
        <v>#REF!</v>
      </c>
    </row>
    <row r="2084" spans="1:11" ht="37.5" hidden="1" customHeight="1">
      <c r="A2084" s="333" t="s">
        <v>229</v>
      </c>
      <c r="B2084" s="104" t="s">
        <v>230</v>
      </c>
      <c r="C2084" s="206" t="s">
        <v>64</v>
      </c>
      <c r="D2084" s="113" t="s">
        <v>231</v>
      </c>
      <c r="E2084" s="113" t="s">
        <v>232</v>
      </c>
      <c r="F2084" s="113" t="s">
        <v>233</v>
      </c>
      <c r="G2084" s="113" t="s">
        <v>231</v>
      </c>
    </row>
    <row r="2085" spans="1:11" ht="21.75" hidden="1" customHeight="1">
      <c r="A2085" s="333"/>
      <c r="B2085" s="106" t="s">
        <v>219</v>
      </c>
      <c r="C2085" s="206" t="s">
        <v>64</v>
      </c>
      <c r="D2085" s="78">
        <v>1</v>
      </c>
      <c r="E2085" s="78">
        <v>1</v>
      </c>
      <c r="F2085" s="78">
        <v>1</v>
      </c>
      <c r="G2085" s="78">
        <v>1</v>
      </c>
      <c r="H2085" s="78">
        <v>1</v>
      </c>
    </row>
    <row r="2086" spans="1:11" ht="21.75" hidden="1" customHeight="1">
      <c r="A2086" s="333"/>
      <c r="B2086" s="106" t="s">
        <v>220</v>
      </c>
      <c r="C2086" s="206" t="s">
        <v>64</v>
      </c>
      <c r="D2086" s="78"/>
      <c r="E2086" s="107" t="e">
        <f>(#REF!-E2085)/E2085</f>
        <v>#REF!</v>
      </c>
      <c r="F2086" s="107" t="e">
        <f>(#REF!-F2085)/F2085</f>
        <v>#REF!</v>
      </c>
      <c r="G2086" s="107" t="e">
        <f>(#REF!-G2085)/G2085</f>
        <v>#REF!</v>
      </c>
    </row>
    <row r="2087" spans="1:11" ht="21.75" hidden="1" customHeight="1">
      <c r="A2087" s="333"/>
      <c r="B2087" s="106" t="s">
        <v>221</v>
      </c>
      <c r="C2087" s="206" t="s">
        <v>64</v>
      </c>
      <c r="D2087" s="101"/>
      <c r="E2087" s="75" t="e">
        <f>E2086*E2052</f>
        <v>#REF!</v>
      </c>
      <c r="F2087" s="75" t="e">
        <f>F2086*F2052</f>
        <v>#REF!</v>
      </c>
      <c r="G2087" s="75" t="e">
        <f>G2086*G2052</f>
        <v>#REF!</v>
      </c>
    </row>
    <row r="2088" spans="1:11" ht="21.75" hidden="1" customHeight="1">
      <c r="A2088" s="333"/>
      <c r="B2088" s="106" t="s">
        <v>222</v>
      </c>
      <c r="C2088" s="206" t="s">
        <v>64</v>
      </c>
      <c r="D2088" s="101"/>
      <c r="E2088" s="75" t="e">
        <f>E2083+E2087</f>
        <v>#REF!</v>
      </c>
      <c r="F2088" s="75" t="e">
        <f>F2083+F2087</f>
        <v>#REF!</v>
      </c>
      <c r="G2088" s="75" t="e">
        <f>G2083+G2087</f>
        <v>#REF!</v>
      </c>
    </row>
    <row r="2089" spans="1:11" s="22" customFormat="1" ht="19.350000000000001" hidden="1" customHeight="1">
      <c r="A2089" s="98">
        <v>6</v>
      </c>
      <c r="B2089" s="96" t="s">
        <v>234</v>
      </c>
      <c r="C2089" s="65" t="s">
        <v>64</v>
      </c>
      <c r="D2089" s="102"/>
      <c r="E2089" s="154" t="e">
        <f>E2052+E2067+E2072+E2077+E2082+E2062+E2057+E2087</f>
        <v>#REF!</v>
      </c>
      <c r="F2089" s="154" t="e">
        <f>F2052+F2067+F2072+F2077+F2082+F2062+F2057+F2087</f>
        <v>#REF!</v>
      </c>
      <c r="G2089" s="154" t="e">
        <f>G2052+G2067+G2072+G2077+G2082+G2062+G2057+G2087</f>
        <v>#REF!</v>
      </c>
      <c r="I2089" s="23"/>
    </row>
    <row r="2090" spans="1:11" s="22" customFormat="1" ht="33" hidden="1" customHeight="1">
      <c r="A2090" s="98" t="s">
        <v>285</v>
      </c>
      <c r="B2090" s="96" t="s">
        <v>235</v>
      </c>
      <c r="C2090" s="65" t="s">
        <v>64</v>
      </c>
      <c r="D2090" s="102"/>
      <c r="E2090" s="334" t="e">
        <f>ROUND((E2089+F2089+G2089)/3,-7)</f>
        <v>#REF!</v>
      </c>
      <c r="F2090" s="334"/>
      <c r="G2090" s="334"/>
      <c r="I2090" s="23"/>
    </row>
    <row r="2091" spans="1:11" s="22" customFormat="1" ht="51.6" hidden="1" customHeight="1">
      <c r="A2091" s="98" t="s">
        <v>286</v>
      </c>
      <c r="B2091" s="96" t="s">
        <v>236</v>
      </c>
      <c r="C2091" s="65" t="s">
        <v>64</v>
      </c>
      <c r="D2091" s="102"/>
      <c r="E2091" s="155" t="e">
        <f>(E2089-E2090)/E2090</f>
        <v>#REF!</v>
      </c>
      <c r="F2091" s="155" t="e">
        <f>(F2089-E2090)/E2090</f>
        <v>#REF!</v>
      </c>
      <c r="G2091" s="155" t="e">
        <f>(G2089-E2090)/E2090</f>
        <v>#REF!</v>
      </c>
      <c r="I2091" s="23"/>
    </row>
    <row r="2092" spans="1:11" ht="21" hidden="1" customHeight="1">
      <c r="A2092" s="98">
        <v>7</v>
      </c>
      <c r="B2092" s="99" t="s">
        <v>237</v>
      </c>
      <c r="C2092" s="206" t="s">
        <v>64</v>
      </c>
      <c r="D2092" s="114"/>
      <c r="E2092" s="76" t="e">
        <f>ABS(E2067)+ABS(E2072)+ABS(E2077)+ABS(E2082)+ ABS(E2062)+ ABS(E2057)+ABS(E2087)</f>
        <v>#REF!</v>
      </c>
      <c r="F2092" s="76" t="e">
        <f>ABS(F2067)+ABS(F2072)+ABS(F2077)+ABS(F2082)+ ABS(F2062)+ ABS(F2057)+ABS(F2087)</f>
        <v>#REF!</v>
      </c>
      <c r="G2092" s="76" t="e">
        <f>ABS(G2067)+ABS(G2072)+ABS(G2077)+ABS(G2082)+ ABS(G2062)+ ABS(G2057)+ABS(G2087)</f>
        <v>#REF!</v>
      </c>
    </row>
    <row r="2093" spans="1:11" ht="18.600000000000001" hidden="1" customHeight="1">
      <c r="A2093" s="98">
        <v>8</v>
      </c>
      <c r="B2093" s="99" t="s">
        <v>238</v>
      </c>
      <c r="C2093" s="206" t="s">
        <v>64</v>
      </c>
      <c r="D2093" s="101"/>
      <c r="E2093" s="76">
        <v>1</v>
      </c>
      <c r="F2093" s="76">
        <v>1</v>
      </c>
      <c r="G2093" s="76">
        <v>1</v>
      </c>
    </row>
    <row r="2094" spans="1:11" ht="19.350000000000001" hidden="1" customHeight="1">
      <c r="A2094" s="98">
        <v>9</v>
      </c>
      <c r="B2094" s="99" t="s">
        <v>239</v>
      </c>
      <c r="C2094" s="206" t="s">
        <v>64</v>
      </c>
      <c r="D2094" s="101"/>
      <c r="E2094" s="115" t="s">
        <v>347</v>
      </c>
      <c r="F2094" s="115" t="s">
        <v>434</v>
      </c>
      <c r="G2094" s="115" t="s">
        <v>434</v>
      </c>
      <c r="H2094" s="116"/>
      <c r="I2094" s="116" t="e">
        <f>F2066+F2076+F2081</f>
        <v>#REF!</v>
      </c>
      <c r="J2094" s="116" t="e">
        <f>G2066+G2076+G2081</f>
        <v>#REF!</v>
      </c>
      <c r="K2094" s="116" t="e">
        <f>G2066+G2076+G2081</f>
        <v>#REF!</v>
      </c>
    </row>
    <row r="2095" spans="1:11" s="23" customFormat="1" ht="21" hidden="1" customHeight="1">
      <c r="A2095" s="117">
        <v>10</v>
      </c>
      <c r="B2095" s="118" t="s">
        <v>240</v>
      </c>
      <c r="C2095" s="118" t="s">
        <v>64</v>
      </c>
      <c r="D2095" s="119"/>
      <c r="E2095" s="120" t="e">
        <f>E2067+E2072+E2082+E2077+E2087+E2062+E2057</f>
        <v>#REF!</v>
      </c>
      <c r="F2095" s="120" t="e">
        <f>F2067+F2072+F2082+F2077+F2087+F2062+F2057</f>
        <v>#REF!</v>
      </c>
      <c r="G2095" s="120" t="e">
        <f>G2067+G2072+G2082+G2077+G2087+G2062+G2057</f>
        <v>#REF!</v>
      </c>
    </row>
    <row r="2096" spans="1:11" s="23" customFormat="1" ht="31.5" hidden="1">
      <c r="A2096" s="117"/>
      <c r="B2096" s="121" t="s">
        <v>241</v>
      </c>
      <c r="C2096" s="118" t="s">
        <v>64</v>
      </c>
      <c r="D2096" s="119"/>
      <c r="E2096" s="335" t="e">
        <f>ROUND(E2090,-6)</f>
        <v>#REF!</v>
      </c>
      <c r="F2096" s="335"/>
      <c r="G2096" s="335"/>
    </row>
    <row r="2097" spans="1:9" s="19" customFormat="1" ht="8.25" hidden="1" customHeight="1">
      <c r="A2097" s="122"/>
      <c r="B2097" s="122"/>
      <c r="C2097" s="122"/>
      <c r="D2097" s="122"/>
      <c r="E2097" s="23"/>
      <c r="F2097" s="23"/>
      <c r="G2097" s="23"/>
    </row>
    <row r="2098" spans="1:9" s="19" customFormat="1" ht="21.75" hidden="1" customHeight="1">
      <c r="A2098" s="122" t="s">
        <v>275</v>
      </c>
      <c r="B2098" s="336" t="s">
        <v>243</v>
      </c>
      <c r="C2098" s="336"/>
      <c r="D2098" s="336"/>
      <c r="E2098" s="336"/>
      <c r="F2098" s="336"/>
      <c r="G2098" s="336"/>
    </row>
    <row r="2099" spans="1:9" s="40" customFormat="1" ht="35.25" hidden="1" customHeight="1">
      <c r="A2099" s="337" t="s">
        <v>244</v>
      </c>
      <c r="B2099" s="337"/>
      <c r="C2099" s="337"/>
      <c r="D2099" s="337"/>
      <c r="E2099" s="337"/>
      <c r="F2099" s="337"/>
      <c r="G2099" s="337"/>
      <c r="I2099" s="85"/>
    </row>
    <row r="2100" spans="1:9" s="40" customFormat="1" ht="21" hidden="1" customHeight="1">
      <c r="A2100" s="123" t="s">
        <v>245</v>
      </c>
      <c r="C2100" s="40" t="s">
        <v>64</v>
      </c>
      <c r="E2100" s="124" t="e">
        <f>ROUND(E2096,-3)</f>
        <v>#REF!</v>
      </c>
      <c r="F2100" s="48" t="s">
        <v>246</v>
      </c>
      <c r="I2100" s="85"/>
    </row>
    <row r="2101" spans="1:9" s="19" customFormat="1" ht="5.25" hidden="1" customHeight="1">
      <c r="A2101" s="122"/>
      <c r="B2101" s="122"/>
      <c r="C2101" s="122"/>
      <c r="D2101" s="122"/>
      <c r="E2101" s="23"/>
      <c r="F2101" s="23"/>
      <c r="G2101" s="23"/>
    </row>
    <row r="2102" spans="1:9" s="40" customFormat="1" ht="24.75" hidden="1" customHeight="1">
      <c r="A2102" s="338" t="s">
        <v>247</v>
      </c>
      <c r="B2102" s="339"/>
      <c r="C2102" s="339"/>
      <c r="D2102" s="340"/>
      <c r="E2102" s="51" t="s">
        <v>174</v>
      </c>
      <c r="F2102" s="51" t="s">
        <v>175</v>
      </c>
      <c r="G2102" s="51" t="s">
        <v>176</v>
      </c>
      <c r="I2102" s="85"/>
    </row>
    <row r="2103" spans="1:9" s="40" customFormat="1" ht="24.75" hidden="1" customHeight="1">
      <c r="A2103" s="341"/>
      <c r="B2103" s="342"/>
      <c r="C2103" s="342"/>
      <c r="D2103" s="343"/>
      <c r="E2103" s="125" t="e">
        <f>E2091</f>
        <v>#REF!</v>
      </c>
      <c r="F2103" s="125" t="e">
        <f>F2091</f>
        <v>#REF!</v>
      </c>
      <c r="G2103" s="125" t="e">
        <f>G2091</f>
        <v>#REF!</v>
      </c>
      <c r="I2103" s="85"/>
    </row>
    <row r="2104" spans="1:9" s="40" customFormat="1" ht="24.75" hidden="1" customHeight="1">
      <c r="A2104" s="344"/>
      <c r="B2104" s="345"/>
      <c r="C2104" s="345"/>
      <c r="D2104" s="346"/>
      <c r="E2104" s="125" t="s">
        <v>248</v>
      </c>
      <c r="F2104" s="125" t="s">
        <v>248</v>
      </c>
      <c r="G2104" s="125" t="s">
        <v>248</v>
      </c>
      <c r="I2104" s="85"/>
    </row>
    <row r="2105" spans="1:9" s="40" customFormat="1" ht="5.25" hidden="1" customHeight="1">
      <c r="A2105" s="123"/>
      <c r="G2105" s="126"/>
      <c r="I2105" s="85"/>
    </row>
    <row r="2106" spans="1:9" s="40" customFormat="1" ht="21" hidden="1" customHeight="1">
      <c r="A2106" s="347" t="s">
        <v>249</v>
      </c>
      <c r="B2106" s="347"/>
      <c r="C2106" s="347"/>
      <c r="D2106" s="347"/>
      <c r="E2106" s="347"/>
      <c r="F2106" s="347"/>
      <c r="G2106" s="347"/>
      <c r="I2106" s="85"/>
    </row>
    <row r="2107" spans="1:9" s="40" customFormat="1" ht="6" hidden="1" customHeight="1">
      <c r="A2107" s="127"/>
      <c r="B2107" s="127"/>
      <c r="C2107" s="123"/>
      <c r="D2107" s="127"/>
      <c r="E2107" s="127"/>
      <c r="F2107" s="127"/>
      <c r="G2107" s="127"/>
      <c r="I2107" s="85"/>
    </row>
    <row r="2108" spans="1:9" s="48" customFormat="1" ht="21" hidden="1" customHeight="1">
      <c r="A2108" s="313" t="s">
        <v>250</v>
      </c>
      <c r="B2108" s="313"/>
      <c r="C2108" s="313"/>
      <c r="D2108" s="313"/>
      <c r="E2108" s="313"/>
      <c r="F2108" s="313"/>
      <c r="G2108" s="313"/>
      <c r="I2108" s="124"/>
    </row>
    <row r="2109" spans="1:9" s="48" customFormat="1" ht="21" hidden="1" customHeight="1">
      <c r="A2109" s="313" t="s">
        <v>251</v>
      </c>
      <c r="B2109" s="313"/>
      <c r="C2109" s="313"/>
      <c r="D2109" s="313"/>
      <c r="E2109" s="313"/>
      <c r="F2109" s="313"/>
      <c r="G2109" s="313"/>
      <c r="I2109" s="124"/>
    </row>
    <row r="2110" spans="1:9" s="48" customFormat="1" ht="41.25" hidden="1" customHeight="1">
      <c r="A2110" s="314" t="s">
        <v>252</v>
      </c>
      <c r="B2110" s="315"/>
      <c r="C2110" s="315"/>
      <c r="D2110" s="315"/>
      <c r="E2110" s="315"/>
      <c r="F2110" s="315"/>
      <c r="G2110" s="315"/>
      <c r="I2110" s="124"/>
    </row>
    <row r="2111" spans="1:9" s="48" customFormat="1" ht="28.5" hidden="1" customHeight="1">
      <c r="A2111" s="35"/>
      <c r="B2111" s="26" t="s">
        <v>253</v>
      </c>
      <c r="C2111" s="68"/>
      <c r="D2111" s="26"/>
      <c r="E2111" s="128" t="s">
        <v>254</v>
      </c>
      <c r="F2111" s="316"/>
      <c r="G2111" s="316"/>
      <c r="I2111" s="124"/>
    </row>
    <row r="2112" spans="1:9" s="48" customFormat="1" ht="21.6" hidden="1" customHeight="1">
      <c r="A2112" s="35"/>
      <c r="B2112" s="317" t="s">
        <v>255</v>
      </c>
      <c r="C2112" s="318"/>
      <c r="D2112" s="318"/>
      <c r="E2112" s="290" t="s">
        <v>256</v>
      </c>
      <c r="F2112" s="290"/>
      <c r="G2112" s="290"/>
      <c r="I2112" s="124"/>
    </row>
    <row r="2113" spans="1:9" s="48" customFormat="1" ht="21.6" hidden="1" customHeight="1">
      <c r="A2113" s="35"/>
      <c r="B2113" s="317"/>
      <c r="C2113" s="319"/>
      <c r="D2113" s="319"/>
      <c r="E2113" s="290" t="s">
        <v>257</v>
      </c>
      <c r="F2113" s="290"/>
      <c r="G2113" s="290"/>
      <c r="I2113" s="124"/>
    </row>
    <row r="2114" spans="1:9" s="48" customFormat="1" ht="21.6" hidden="1" customHeight="1">
      <c r="A2114" s="35"/>
      <c r="B2114" s="26"/>
      <c r="C2114" s="68"/>
      <c r="D2114" s="26"/>
      <c r="E2114" s="290" t="s">
        <v>258</v>
      </c>
      <c r="F2114" s="290"/>
      <c r="G2114" s="290"/>
      <c r="I2114" s="124"/>
    </row>
    <row r="2115" spans="1:9" s="48" customFormat="1" ht="21.6" hidden="1" customHeight="1">
      <c r="A2115" s="35"/>
      <c r="B2115" s="26"/>
      <c r="C2115" s="68"/>
      <c r="D2115" s="26"/>
      <c r="E2115" s="290" t="s">
        <v>259</v>
      </c>
      <c r="F2115" s="290"/>
      <c r="G2115" s="290"/>
      <c r="I2115" s="124"/>
    </row>
    <row r="2116" spans="1:9" s="48" customFormat="1" ht="21.6" hidden="1" customHeight="1">
      <c r="A2116" s="35"/>
      <c r="B2116" s="26" t="s">
        <v>260</v>
      </c>
      <c r="C2116" s="68"/>
      <c r="D2116" s="26"/>
      <c r="E2116" s="26"/>
      <c r="F2116" s="26"/>
      <c r="G2116" s="26"/>
      <c r="I2116" s="124"/>
    </row>
    <row r="2117" spans="1:9" s="49" customFormat="1" ht="10.5" hidden="1" customHeight="1">
      <c r="B2117" s="18"/>
      <c r="C2117" s="18"/>
      <c r="D2117" s="18"/>
      <c r="E2117" s="18"/>
      <c r="F2117" s="18"/>
      <c r="G2117" s="50"/>
    </row>
    <row r="2118" spans="1:9" s="52" customFormat="1" ht="39.75" hidden="1" customHeight="1">
      <c r="A2118" s="51" t="s">
        <v>1</v>
      </c>
      <c r="B2118" s="320" t="s">
        <v>261</v>
      </c>
      <c r="C2118" s="321"/>
      <c r="D2118" s="51" t="s">
        <v>262</v>
      </c>
      <c r="E2118" s="51" t="s">
        <v>263</v>
      </c>
      <c r="F2118" s="51" t="s">
        <v>264</v>
      </c>
      <c r="G2118" s="51" t="s">
        <v>40</v>
      </c>
      <c r="I2118" s="49"/>
    </row>
    <row r="2119" spans="1:9" ht="21.95" hidden="1" customHeight="1">
      <c r="A2119" s="54">
        <v>1</v>
      </c>
      <c r="B2119" s="295" t="s">
        <v>20</v>
      </c>
      <c r="C2119" s="297"/>
      <c r="D2119" s="129">
        <v>0.75</v>
      </c>
      <c r="E2119" s="129">
        <v>0.55000000000000004</v>
      </c>
      <c r="F2119" s="130">
        <f>D2119*E2119</f>
        <v>0.41250000000000003</v>
      </c>
      <c r="G2119" s="57"/>
    </row>
    <row r="2120" spans="1:9" ht="21.95" hidden="1" customHeight="1">
      <c r="A2120" s="54">
        <v>2</v>
      </c>
      <c r="B2120" s="295" t="s">
        <v>265</v>
      </c>
      <c r="C2120" s="297"/>
      <c r="D2120" s="129">
        <v>0.8</v>
      </c>
      <c r="E2120" s="129">
        <v>0.15</v>
      </c>
      <c r="F2120" s="130">
        <f>D2120*E2120</f>
        <v>0.12</v>
      </c>
      <c r="G2120" s="56"/>
    </row>
    <row r="2121" spans="1:9" ht="21.95" hidden="1" customHeight="1">
      <c r="A2121" s="54">
        <v>3</v>
      </c>
      <c r="B2121" s="295" t="s">
        <v>266</v>
      </c>
      <c r="C2121" s="297"/>
      <c r="D2121" s="129">
        <v>0.75</v>
      </c>
      <c r="E2121" s="129">
        <v>0.2</v>
      </c>
      <c r="F2121" s="130">
        <f>D2121*E2121</f>
        <v>0.15000000000000002</v>
      </c>
      <c r="G2121" s="101"/>
    </row>
    <row r="2122" spans="1:9" ht="21.95" hidden="1" customHeight="1">
      <c r="A2122" s="54">
        <v>4</v>
      </c>
      <c r="B2122" s="322" t="s">
        <v>267</v>
      </c>
      <c r="C2122" s="323"/>
      <c r="D2122" s="129">
        <v>0.7</v>
      </c>
      <c r="E2122" s="129">
        <v>0.1</v>
      </c>
      <c r="F2122" s="130">
        <f>D2122*E2122</f>
        <v>6.9999999999999993E-2</v>
      </c>
      <c r="G2122" s="101"/>
    </row>
    <row r="2123" spans="1:9" s="63" customFormat="1" ht="21.95" hidden="1" customHeight="1">
      <c r="A2123" s="54"/>
      <c r="B2123" s="324" t="s">
        <v>268</v>
      </c>
      <c r="C2123" s="325"/>
      <c r="D2123" s="326">
        <f>SUM(F2119:F2122)</f>
        <v>0.75249999999999995</v>
      </c>
      <c r="E2123" s="327"/>
      <c r="F2123" s="328"/>
      <c r="G2123" s="62"/>
      <c r="I2123" s="19"/>
    </row>
    <row r="2124" spans="1:9" s="63" customFormat="1" ht="21.95" hidden="1" customHeight="1">
      <c r="A2124" s="54"/>
      <c r="B2124" s="324" t="s">
        <v>269</v>
      </c>
      <c r="C2124" s="325"/>
      <c r="D2124" s="326">
        <f>1-D2123</f>
        <v>0.24750000000000005</v>
      </c>
      <c r="E2124" s="327"/>
      <c r="F2124" s="328"/>
      <c r="G2124" s="62"/>
      <c r="I2124" s="19"/>
    </row>
    <row r="2125" spans="1:9" s="63" customFormat="1" ht="8.25" hidden="1" customHeight="1">
      <c r="A2125" s="49"/>
      <c r="B2125" s="131"/>
      <c r="C2125" s="208"/>
      <c r="D2125" s="132"/>
      <c r="E2125" s="132"/>
      <c r="F2125" s="132"/>
      <c r="G2125" s="133"/>
      <c r="I2125" s="19"/>
    </row>
    <row r="2126" spans="1:9" ht="22.5" hidden="1" customHeight="1">
      <c r="A2126" s="303" t="s">
        <v>276</v>
      </c>
      <c r="B2126" s="303"/>
      <c r="C2126" s="303"/>
      <c r="D2126" s="303"/>
      <c r="E2126" s="303"/>
      <c r="F2126" s="303"/>
      <c r="G2126" s="303"/>
    </row>
    <row r="2127" spans="1:9" ht="7.5" hidden="1" customHeight="1">
      <c r="D2127" s="52"/>
    </row>
    <row r="2128" spans="1:9" ht="23.25" hidden="1" customHeight="1">
      <c r="D2128" s="52"/>
      <c r="G2128" s="134" t="s">
        <v>270</v>
      </c>
    </row>
    <row r="2129" spans="1:9" ht="7.5" hidden="1" customHeight="1">
      <c r="D2129" s="52"/>
    </row>
    <row r="2130" spans="1:9" s="136" customFormat="1" ht="25.35" hidden="1" customHeight="1">
      <c r="A2130" s="307" t="s">
        <v>271</v>
      </c>
      <c r="B2130" s="308"/>
      <c r="C2130" s="308"/>
      <c r="D2130" s="309"/>
      <c r="E2130" s="135" t="s">
        <v>6</v>
      </c>
      <c r="F2130" s="135" t="s">
        <v>287</v>
      </c>
      <c r="G2130" s="135" t="s">
        <v>8</v>
      </c>
      <c r="I2130" s="137"/>
    </row>
    <row r="2131" spans="1:9" s="141" customFormat="1" ht="27" hidden="1" customHeight="1">
      <c r="A2131" s="349" t="e">
        <f>D1905</f>
        <v>#REF!</v>
      </c>
      <c r="B2131" s="311"/>
      <c r="C2131" s="311"/>
      <c r="D2131" s="312"/>
      <c r="E2131" s="138">
        <v>1</v>
      </c>
      <c r="F2131" s="139" t="e">
        <f>E2100</f>
        <v>#REF!</v>
      </c>
      <c r="G2131" s="140" t="e">
        <f>ROUND(E2131*F2131,-6)</f>
        <v>#REF!</v>
      </c>
      <c r="I2131" s="142"/>
    </row>
    <row r="2132" spans="1:9" hidden="1"/>
    <row r="2133" spans="1:9" hidden="1"/>
    <row r="2134" spans="1:9" hidden="1"/>
    <row r="2135" spans="1:9" hidden="1"/>
    <row r="2136" spans="1:9" hidden="1"/>
    <row r="2137" spans="1:9" hidden="1"/>
    <row r="2138" spans="1:9" hidden="1"/>
    <row r="2139" spans="1:9" hidden="1"/>
    <row r="2140" spans="1:9" hidden="1"/>
    <row r="2141" spans="1:9" hidden="1"/>
    <row r="2142" spans="1:9" hidden="1"/>
    <row r="2143" spans="1:9" hidden="1"/>
    <row r="2144" spans="1:9" s="22" customFormat="1" hidden="1">
      <c r="A2144" s="22" t="s">
        <v>435</v>
      </c>
      <c r="B2144" s="22" t="e">
        <f>'Bảng tổng hợp kết quả'!#REF!</f>
        <v>#REF!</v>
      </c>
      <c r="F2144" s="156"/>
      <c r="I2144" s="23"/>
    </row>
    <row r="2145" spans="1:7" ht="19.7" hidden="1" customHeight="1">
      <c r="A2145" s="303" t="s">
        <v>272</v>
      </c>
      <c r="B2145" s="303"/>
      <c r="C2145" s="303"/>
      <c r="D2145" s="303"/>
      <c r="E2145" s="303"/>
      <c r="F2145" s="303"/>
      <c r="G2145" s="303"/>
    </row>
    <row r="2146" spans="1:7" hidden="1">
      <c r="A2146" s="24" t="s">
        <v>61</v>
      </c>
      <c r="B2146" s="25" t="s">
        <v>62</v>
      </c>
      <c r="C2146" s="22"/>
      <c r="D2146" s="303"/>
      <c r="E2146" s="303"/>
      <c r="F2146" s="303"/>
      <c r="G2146" s="303"/>
    </row>
    <row r="2147" spans="1:7" hidden="1">
      <c r="A2147" s="27" t="s">
        <v>55</v>
      </c>
      <c r="B2147" s="28" t="s">
        <v>63</v>
      </c>
      <c r="C2147" s="28" t="s">
        <v>64</v>
      </c>
      <c r="D2147" s="305" t="e">
        <f>B2144</f>
        <v>#REF!</v>
      </c>
      <c r="E2147" s="305"/>
      <c r="F2147" s="305"/>
      <c r="G2147" s="305"/>
    </row>
    <row r="2148" spans="1:7" hidden="1">
      <c r="A2148" s="27" t="s">
        <v>55</v>
      </c>
      <c r="B2148" s="29" t="s">
        <v>65</v>
      </c>
      <c r="C2148" s="28" t="s">
        <v>64</v>
      </c>
      <c r="D2148" s="305" t="s">
        <v>436</v>
      </c>
      <c r="E2148" s="305"/>
      <c r="F2148" s="305"/>
      <c r="G2148" s="305"/>
    </row>
    <row r="2149" spans="1:7" hidden="1">
      <c r="A2149" s="27" t="s">
        <v>55</v>
      </c>
      <c r="B2149" s="29" t="s">
        <v>4</v>
      </c>
      <c r="C2149" s="28" t="s">
        <v>64</v>
      </c>
      <c r="D2149" s="306" t="s">
        <v>10</v>
      </c>
      <c r="E2149" s="306"/>
      <c r="F2149" s="306"/>
      <c r="G2149" s="306"/>
    </row>
    <row r="2150" spans="1:7" hidden="1">
      <c r="A2150" s="27" t="s">
        <v>55</v>
      </c>
      <c r="B2150" s="29" t="s">
        <v>3</v>
      </c>
      <c r="C2150" s="28"/>
      <c r="D2150" s="29">
        <v>2015</v>
      </c>
      <c r="E2150" s="29"/>
      <c r="F2150" s="29"/>
      <c r="G2150" s="29"/>
    </row>
    <row r="2151" spans="1:7" hidden="1">
      <c r="A2151" s="27" t="s">
        <v>55</v>
      </c>
      <c r="B2151" s="30" t="s">
        <v>66</v>
      </c>
      <c r="C2151" s="30" t="s">
        <v>64</v>
      </c>
      <c r="D2151" s="301" t="s">
        <v>437</v>
      </c>
      <c r="E2151" s="301"/>
      <c r="F2151" s="301"/>
      <c r="G2151" s="301"/>
    </row>
    <row r="2152" spans="1:7" hidden="1">
      <c r="A2152" s="27" t="s">
        <v>55</v>
      </c>
      <c r="B2152" s="30" t="s">
        <v>67</v>
      </c>
      <c r="C2152" s="30" t="s">
        <v>64</v>
      </c>
      <c r="D2152" s="301" t="s">
        <v>438</v>
      </c>
      <c r="E2152" s="301"/>
      <c r="F2152" s="301"/>
      <c r="G2152" s="301"/>
    </row>
    <row r="2153" spans="1:7" hidden="1">
      <c r="A2153" s="27" t="s">
        <v>55</v>
      </c>
      <c r="B2153" s="30" t="s">
        <v>69</v>
      </c>
      <c r="C2153" s="30" t="s">
        <v>64</v>
      </c>
      <c r="D2153" s="301" t="s">
        <v>277</v>
      </c>
      <c r="E2153" s="301"/>
      <c r="F2153" s="301"/>
      <c r="G2153" s="301"/>
    </row>
    <row r="2154" spans="1:7" hidden="1">
      <c r="A2154" s="27" t="s">
        <v>55</v>
      </c>
      <c r="B2154" s="30" t="s">
        <v>70</v>
      </c>
      <c r="C2154" s="30" t="s">
        <v>64</v>
      </c>
      <c r="D2154" s="301" t="s">
        <v>314</v>
      </c>
      <c r="E2154" s="301"/>
      <c r="F2154" s="301"/>
      <c r="G2154" s="301"/>
    </row>
    <row r="2155" spans="1:7" hidden="1">
      <c r="A2155" s="27" t="s">
        <v>55</v>
      </c>
      <c r="B2155" s="30" t="s">
        <v>71</v>
      </c>
      <c r="C2155" s="30" t="s">
        <v>64</v>
      </c>
      <c r="D2155" s="301" t="s">
        <v>439</v>
      </c>
      <c r="E2155" s="301"/>
      <c r="F2155" s="301"/>
      <c r="G2155" s="301"/>
    </row>
    <row r="2156" spans="1:7" hidden="1">
      <c r="A2156" s="27" t="s">
        <v>55</v>
      </c>
      <c r="B2156" s="30" t="s">
        <v>72</v>
      </c>
      <c r="C2156" s="30" t="s">
        <v>64</v>
      </c>
      <c r="D2156" s="301" t="s">
        <v>316</v>
      </c>
      <c r="E2156" s="301"/>
      <c r="F2156" s="301"/>
      <c r="G2156" s="301"/>
    </row>
    <row r="2157" spans="1:7" hidden="1">
      <c r="A2157" s="27" t="s">
        <v>55</v>
      </c>
      <c r="B2157" s="30" t="s">
        <v>73</v>
      </c>
      <c r="C2157" s="30" t="s">
        <v>64</v>
      </c>
      <c r="D2157" s="301" t="s">
        <v>440</v>
      </c>
      <c r="E2157" s="301"/>
      <c r="F2157" s="301"/>
      <c r="G2157" s="301"/>
    </row>
    <row r="2158" spans="1:7" hidden="1">
      <c r="A2158" s="27" t="s">
        <v>55</v>
      </c>
      <c r="B2158" s="30" t="s">
        <v>74</v>
      </c>
      <c r="C2158" s="30" t="s">
        <v>64</v>
      </c>
      <c r="D2158" s="301" t="s">
        <v>441</v>
      </c>
      <c r="E2158" s="301"/>
      <c r="F2158" s="301"/>
      <c r="G2158" s="301"/>
    </row>
    <row r="2159" spans="1:7" hidden="1">
      <c r="A2159" s="27" t="s">
        <v>55</v>
      </c>
      <c r="B2159" s="30" t="s">
        <v>75</v>
      </c>
      <c r="C2159" s="30" t="s">
        <v>64</v>
      </c>
      <c r="D2159" s="301" t="s">
        <v>442</v>
      </c>
      <c r="E2159" s="301"/>
      <c r="F2159" s="301"/>
      <c r="G2159" s="301"/>
    </row>
    <row r="2160" spans="1:7" hidden="1">
      <c r="A2160" s="27" t="s">
        <v>55</v>
      </c>
      <c r="B2160" s="30" t="s">
        <v>78</v>
      </c>
      <c r="C2160" s="30" t="s">
        <v>64</v>
      </c>
      <c r="D2160" s="301" t="s">
        <v>320</v>
      </c>
      <c r="E2160" s="301"/>
      <c r="F2160" s="301"/>
      <c r="G2160" s="301"/>
    </row>
    <row r="2161" spans="1:7" hidden="1">
      <c r="A2161" s="27" t="s">
        <v>55</v>
      </c>
      <c r="B2161" s="30" t="s">
        <v>79</v>
      </c>
      <c r="C2161" s="30" t="s">
        <v>64</v>
      </c>
      <c r="D2161" s="301" t="s">
        <v>321</v>
      </c>
      <c r="E2161" s="301"/>
      <c r="F2161" s="301"/>
      <c r="G2161" s="301"/>
    </row>
    <row r="2162" spans="1:7" hidden="1">
      <c r="A2162" s="27" t="s">
        <v>55</v>
      </c>
      <c r="B2162" s="30" t="s">
        <v>80</v>
      </c>
      <c r="C2162" s="30" t="s">
        <v>64</v>
      </c>
      <c r="D2162" s="301" t="s">
        <v>443</v>
      </c>
      <c r="E2162" s="301"/>
      <c r="F2162" s="301"/>
      <c r="G2162" s="301"/>
    </row>
    <row r="2163" spans="1:7" ht="36" hidden="1" customHeight="1">
      <c r="A2163" s="27" t="s">
        <v>81</v>
      </c>
      <c r="B2163" s="28" t="s">
        <v>82</v>
      </c>
      <c r="C2163" s="30" t="s">
        <v>64</v>
      </c>
      <c r="D2163" s="348" t="s">
        <v>302</v>
      </c>
      <c r="E2163" s="348"/>
      <c r="F2163" s="348"/>
      <c r="G2163" s="348"/>
    </row>
    <row r="2164" spans="1:7" ht="21.75" hidden="1" customHeight="1">
      <c r="A2164" s="27" t="s">
        <v>55</v>
      </c>
      <c r="B2164" s="28" t="s">
        <v>83</v>
      </c>
      <c r="C2164" s="30" t="s">
        <v>64</v>
      </c>
      <c r="D2164" s="31" t="s">
        <v>84</v>
      </c>
      <c r="E2164" s="32" t="s">
        <v>85</v>
      </c>
      <c r="F2164" s="29" t="s">
        <v>86</v>
      </c>
      <c r="G2164" s="28" t="s">
        <v>87</v>
      </c>
    </row>
    <row r="2165" spans="1:7" ht="21.75" hidden="1" customHeight="1">
      <c r="A2165" s="27" t="s">
        <v>55</v>
      </c>
      <c r="B2165" s="5" t="s">
        <v>88</v>
      </c>
      <c r="C2165" s="30" t="s">
        <v>64</v>
      </c>
      <c r="D2165" s="31" t="s">
        <v>89</v>
      </c>
      <c r="E2165" s="32" t="s">
        <v>90</v>
      </c>
      <c r="F2165" s="29" t="s">
        <v>91</v>
      </c>
      <c r="G2165" s="28" t="s">
        <v>92</v>
      </c>
    </row>
    <row r="2166" spans="1:7" ht="21.75" hidden="1" customHeight="1">
      <c r="A2166" s="27" t="s">
        <v>55</v>
      </c>
      <c r="B2166" s="5" t="s">
        <v>93</v>
      </c>
      <c r="C2166" s="30" t="s">
        <v>64</v>
      </c>
      <c r="D2166" s="31" t="s">
        <v>94</v>
      </c>
      <c r="E2166" s="32" t="s">
        <v>90</v>
      </c>
      <c r="F2166" s="29" t="s">
        <v>95</v>
      </c>
      <c r="G2166" s="28" t="s">
        <v>92</v>
      </c>
    </row>
    <row r="2167" spans="1:7" ht="21.75" hidden="1" customHeight="1">
      <c r="A2167" s="27" t="s">
        <v>55</v>
      </c>
      <c r="B2167" s="5" t="s">
        <v>96</v>
      </c>
      <c r="C2167" s="30" t="s">
        <v>64</v>
      </c>
      <c r="D2167" s="31" t="s">
        <v>89</v>
      </c>
      <c r="E2167" s="32" t="s">
        <v>90</v>
      </c>
      <c r="F2167" s="29" t="s">
        <v>97</v>
      </c>
      <c r="G2167" s="28" t="s">
        <v>92</v>
      </c>
    </row>
    <row r="2168" spans="1:7" ht="21.75" hidden="1" customHeight="1">
      <c r="A2168" s="27" t="s">
        <v>55</v>
      </c>
      <c r="B2168" s="5" t="s">
        <v>98</v>
      </c>
      <c r="C2168" s="30" t="s">
        <v>64</v>
      </c>
      <c r="D2168" s="31" t="s">
        <v>99</v>
      </c>
      <c r="E2168" s="32" t="s">
        <v>90</v>
      </c>
      <c r="F2168" s="29" t="s">
        <v>100</v>
      </c>
      <c r="G2168" s="28" t="s">
        <v>92</v>
      </c>
    </row>
    <row r="2169" spans="1:7" ht="21.75" hidden="1" customHeight="1">
      <c r="A2169" s="27" t="s">
        <v>55</v>
      </c>
      <c r="B2169" s="5" t="s">
        <v>101</v>
      </c>
      <c r="C2169" s="30" t="s">
        <v>64</v>
      </c>
      <c r="D2169" s="31" t="s">
        <v>99</v>
      </c>
      <c r="E2169" s="32" t="s">
        <v>90</v>
      </c>
      <c r="F2169" s="29" t="s">
        <v>102</v>
      </c>
      <c r="G2169" s="28" t="s">
        <v>103</v>
      </c>
    </row>
    <row r="2170" spans="1:7" ht="21.75" hidden="1" customHeight="1">
      <c r="A2170" s="27" t="s">
        <v>55</v>
      </c>
      <c r="B2170" s="5" t="s">
        <v>104</v>
      </c>
      <c r="C2170" s="30" t="s">
        <v>64</v>
      </c>
      <c r="D2170" s="31" t="s">
        <v>94</v>
      </c>
      <c r="E2170" s="32" t="s">
        <v>90</v>
      </c>
      <c r="F2170" s="29" t="s">
        <v>105</v>
      </c>
      <c r="G2170" s="28" t="s">
        <v>106</v>
      </c>
    </row>
    <row r="2171" spans="1:7" ht="21.75" hidden="1" customHeight="1">
      <c r="A2171" s="27" t="s">
        <v>55</v>
      </c>
      <c r="B2171" s="5" t="s">
        <v>107</v>
      </c>
      <c r="C2171" s="30" t="s">
        <v>64</v>
      </c>
      <c r="D2171" s="31" t="s">
        <v>108</v>
      </c>
      <c r="E2171" s="32" t="s">
        <v>90</v>
      </c>
      <c r="F2171" s="29" t="s">
        <v>109</v>
      </c>
      <c r="G2171" s="28" t="s">
        <v>110</v>
      </c>
    </row>
    <row r="2172" spans="1:7" ht="21.75" hidden="1" customHeight="1">
      <c r="A2172" s="27" t="s">
        <v>55</v>
      </c>
      <c r="B2172" s="28" t="s">
        <v>111</v>
      </c>
      <c r="C2172" s="30" t="s">
        <v>64</v>
      </c>
      <c r="D2172" s="5" t="s">
        <v>112</v>
      </c>
      <c r="E2172" s="32" t="s">
        <v>90</v>
      </c>
      <c r="F2172" s="29" t="s">
        <v>113</v>
      </c>
      <c r="G2172" s="28" t="s">
        <v>110</v>
      </c>
    </row>
    <row r="2173" spans="1:7" ht="21.75" hidden="1" customHeight="1">
      <c r="A2173" s="27" t="s">
        <v>55</v>
      </c>
      <c r="B2173" s="28" t="s">
        <v>114</v>
      </c>
      <c r="C2173" s="30" t="s">
        <v>64</v>
      </c>
      <c r="D2173" s="31" t="s">
        <v>115</v>
      </c>
      <c r="E2173" s="32" t="s">
        <v>90</v>
      </c>
      <c r="F2173" s="29" t="s">
        <v>116</v>
      </c>
      <c r="G2173" s="28" t="s">
        <v>110</v>
      </c>
    </row>
    <row r="2174" spans="1:7" ht="21.75" hidden="1" customHeight="1">
      <c r="A2174" s="27" t="s">
        <v>55</v>
      </c>
      <c r="B2174" s="28" t="s">
        <v>117</v>
      </c>
      <c r="C2174" s="30" t="s">
        <v>64</v>
      </c>
      <c r="D2174" s="31" t="s">
        <v>94</v>
      </c>
      <c r="E2174" s="32" t="s">
        <v>90</v>
      </c>
      <c r="F2174" s="29" t="s">
        <v>118</v>
      </c>
      <c r="G2174" s="28" t="s">
        <v>110</v>
      </c>
    </row>
    <row r="2175" spans="1:7" ht="21.75" hidden="1" customHeight="1">
      <c r="A2175" s="27" t="s">
        <v>55</v>
      </c>
      <c r="B2175" s="28" t="s">
        <v>119</v>
      </c>
      <c r="C2175" s="30" t="s">
        <v>64</v>
      </c>
      <c r="D2175" s="31" t="s">
        <v>120</v>
      </c>
      <c r="E2175" s="32" t="s">
        <v>90</v>
      </c>
      <c r="F2175" s="29" t="s">
        <v>121</v>
      </c>
      <c r="G2175" s="28" t="s">
        <v>110</v>
      </c>
    </row>
    <row r="2176" spans="1:7" ht="21.75" hidden="1" customHeight="1">
      <c r="A2176" s="27" t="s">
        <v>55</v>
      </c>
      <c r="B2176" s="28" t="s">
        <v>122</v>
      </c>
      <c r="C2176" s="30" t="s">
        <v>64</v>
      </c>
      <c r="D2176" s="31" t="s">
        <v>108</v>
      </c>
      <c r="E2176" s="32" t="s">
        <v>90</v>
      </c>
      <c r="F2176" s="29" t="s">
        <v>123</v>
      </c>
      <c r="G2176" s="28" t="s">
        <v>110</v>
      </c>
    </row>
    <row r="2177" spans="1:7" ht="21.75" hidden="1" customHeight="1">
      <c r="A2177" s="27" t="s">
        <v>55</v>
      </c>
      <c r="B2177" s="28" t="s">
        <v>124</v>
      </c>
      <c r="C2177" s="30" t="s">
        <v>64</v>
      </c>
      <c r="D2177" s="31" t="s">
        <v>108</v>
      </c>
      <c r="E2177" s="32" t="s">
        <v>90</v>
      </c>
      <c r="F2177" s="29" t="s">
        <v>125</v>
      </c>
      <c r="G2177" s="28" t="s">
        <v>126</v>
      </c>
    </row>
    <row r="2178" spans="1:7" ht="21.75" hidden="1" customHeight="1">
      <c r="A2178" s="27" t="s">
        <v>55</v>
      </c>
      <c r="B2178" s="28" t="s">
        <v>127</v>
      </c>
      <c r="C2178" s="30" t="s">
        <v>64</v>
      </c>
      <c r="D2178" s="31" t="s">
        <v>108</v>
      </c>
      <c r="E2178" s="32" t="s">
        <v>90</v>
      </c>
      <c r="F2178" s="29" t="s">
        <v>128</v>
      </c>
      <c r="G2178" s="28" t="s">
        <v>129</v>
      </c>
    </row>
    <row r="2179" spans="1:7" ht="21.75" hidden="1" customHeight="1">
      <c r="A2179" s="27" t="s">
        <v>55</v>
      </c>
      <c r="B2179" s="28" t="s">
        <v>130</v>
      </c>
      <c r="C2179" s="30" t="s">
        <v>64</v>
      </c>
      <c r="D2179" s="31" t="s">
        <v>131</v>
      </c>
      <c r="E2179" s="32" t="s">
        <v>90</v>
      </c>
      <c r="F2179" s="29" t="s">
        <v>132</v>
      </c>
      <c r="G2179" s="28" t="s">
        <v>129</v>
      </c>
    </row>
    <row r="2180" spans="1:7" ht="21.75" hidden="1" customHeight="1">
      <c r="A2180" s="27" t="s">
        <v>55</v>
      </c>
      <c r="B2180" s="5" t="s">
        <v>133</v>
      </c>
      <c r="C2180" s="30" t="s">
        <v>64</v>
      </c>
      <c r="D2180" s="31" t="s">
        <v>134</v>
      </c>
      <c r="E2180" s="32" t="s">
        <v>90</v>
      </c>
      <c r="F2180" s="29" t="s">
        <v>135</v>
      </c>
      <c r="G2180" s="28" t="s">
        <v>129</v>
      </c>
    </row>
    <row r="2181" spans="1:7" ht="21.75" hidden="1" customHeight="1">
      <c r="A2181" s="27" t="s">
        <v>55</v>
      </c>
      <c r="B2181" s="28" t="s">
        <v>136</v>
      </c>
      <c r="C2181" s="30" t="s">
        <v>64</v>
      </c>
      <c r="D2181" s="31" t="s">
        <v>131</v>
      </c>
      <c r="E2181" s="32" t="s">
        <v>90</v>
      </c>
      <c r="F2181" s="29" t="s">
        <v>137</v>
      </c>
      <c r="G2181" s="28" t="s">
        <v>129</v>
      </c>
    </row>
    <row r="2182" spans="1:7" ht="21.75" hidden="1" customHeight="1">
      <c r="A2182" s="27" t="s">
        <v>55</v>
      </c>
      <c r="B2182" s="28" t="s">
        <v>138</v>
      </c>
      <c r="C2182" s="30" t="s">
        <v>64</v>
      </c>
      <c r="D2182" s="31" t="s">
        <v>131</v>
      </c>
      <c r="E2182" s="32" t="s">
        <v>90</v>
      </c>
      <c r="F2182" s="29" t="s">
        <v>139</v>
      </c>
      <c r="G2182" s="28" t="s">
        <v>87</v>
      </c>
    </row>
    <row r="2183" spans="1:7" ht="21.75" hidden="1" customHeight="1">
      <c r="A2183" s="27" t="s">
        <v>55</v>
      </c>
      <c r="B2183" s="28" t="s">
        <v>140</v>
      </c>
      <c r="C2183" s="30" t="s">
        <v>64</v>
      </c>
      <c r="D2183" s="31" t="s">
        <v>94</v>
      </c>
      <c r="E2183" s="32" t="s">
        <v>90</v>
      </c>
      <c r="F2183" s="29" t="s">
        <v>141</v>
      </c>
      <c r="G2183" s="28" t="s">
        <v>87</v>
      </c>
    </row>
    <row r="2184" spans="1:7" ht="21.75" hidden="1" customHeight="1">
      <c r="A2184" s="27" t="s">
        <v>55</v>
      </c>
      <c r="B2184" s="28" t="s">
        <v>142</v>
      </c>
      <c r="C2184" s="30" t="s">
        <v>64</v>
      </c>
      <c r="D2184" s="31" t="s">
        <v>94</v>
      </c>
      <c r="E2184" s="32" t="s">
        <v>90</v>
      </c>
      <c r="F2184" s="29" t="s">
        <v>143</v>
      </c>
      <c r="G2184" s="28" t="s">
        <v>144</v>
      </c>
    </row>
    <row r="2185" spans="1:7" ht="21.75" hidden="1" customHeight="1">
      <c r="A2185" s="27" t="s">
        <v>55</v>
      </c>
      <c r="B2185" s="28" t="s">
        <v>145</v>
      </c>
      <c r="C2185" s="30" t="s">
        <v>64</v>
      </c>
      <c r="D2185" s="31" t="s">
        <v>99</v>
      </c>
      <c r="E2185" s="32" t="s">
        <v>90</v>
      </c>
      <c r="F2185" s="29" t="s">
        <v>146</v>
      </c>
      <c r="G2185" s="28" t="s">
        <v>147</v>
      </c>
    </row>
    <row r="2186" spans="1:7" ht="21.75" hidden="1" customHeight="1">
      <c r="A2186" s="27" t="s">
        <v>55</v>
      </c>
      <c r="B2186" s="28" t="s">
        <v>148</v>
      </c>
      <c r="C2186" s="30" t="s">
        <v>64</v>
      </c>
      <c r="D2186" s="31" t="s">
        <v>99</v>
      </c>
      <c r="E2186" s="32" t="s">
        <v>90</v>
      </c>
      <c r="F2186" s="29" t="s">
        <v>149</v>
      </c>
      <c r="G2186" s="28" t="s">
        <v>150</v>
      </c>
    </row>
    <row r="2187" spans="1:7" ht="21.75" hidden="1" customHeight="1">
      <c r="A2187" s="27" t="s">
        <v>55</v>
      </c>
      <c r="B2187" s="5" t="s">
        <v>151</v>
      </c>
      <c r="C2187" s="30" t="s">
        <v>64</v>
      </c>
      <c r="D2187" s="31" t="s">
        <v>99</v>
      </c>
      <c r="E2187" s="32" t="s">
        <v>90</v>
      </c>
      <c r="F2187" s="5" t="s">
        <v>152</v>
      </c>
      <c r="G2187" s="33" t="s">
        <v>147</v>
      </c>
    </row>
    <row r="2188" spans="1:7" ht="21.75" hidden="1" customHeight="1">
      <c r="A2188" s="27" t="s">
        <v>55</v>
      </c>
      <c r="B2188" s="5" t="s">
        <v>153</v>
      </c>
      <c r="C2188" s="30" t="s">
        <v>64</v>
      </c>
      <c r="D2188" s="33" t="s">
        <v>94</v>
      </c>
      <c r="E2188" s="32" t="s">
        <v>90</v>
      </c>
      <c r="F2188" s="5" t="s">
        <v>154</v>
      </c>
      <c r="G2188" s="33" t="s">
        <v>155</v>
      </c>
    </row>
    <row r="2189" spans="1:7" ht="21.75" hidden="1" customHeight="1">
      <c r="A2189" s="27" t="s">
        <v>55</v>
      </c>
      <c r="B2189" s="5" t="s">
        <v>156</v>
      </c>
      <c r="C2189" s="30" t="s">
        <v>64</v>
      </c>
      <c r="D2189" s="33" t="s">
        <v>115</v>
      </c>
      <c r="E2189" s="32" t="s">
        <v>90</v>
      </c>
      <c r="F2189" s="5" t="s">
        <v>157</v>
      </c>
      <c r="G2189" s="33" t="s">
        <v>155</v>
      </c>
    </row>
    <row r="2190" spans="1:7" ht="21.75" hidden="1" customHeight="1">
      <c r="A2190" s="27" t="s">
        <v>55</v>
      </c>
      <c r="B2190" s="5" t="s">
        <v>158</v>
      </c>
      <c r="C2190" s="30" t="s">
        <v>64</v>
      </c>
      <c r="D2190" s="33" t="s">
        <v>99</v>
      </c>
      <c r="E2190" s="32" t="s">
        <v>90</v>
      </c>
      <c r="F2190" s="5" t="s">
        <v>159</v>
      </c>
      <c r="G2190" s="33" t="s">
        <v>155</v>
      </c>
    </row>
    <row r="2191" spans="1:7" ht="21.75" hidden="1" customHeight="1">
      <c r="A2191" s="27" t="s">
        <v>55</v>
      </c>
      <c r="B2191" s="5" t="s">
        <v>160</v>
      </c>
      <c r="C2191" s="30" t="s">
        <v>64</v>
      </c>
      <c r="D2191" s="33" t="s">
        <v>161</v>
      </c>
      <c r="E2191" s="32"/>
      <c r="F2191" s="29"/>
      <c r="G2191" s="28"/>
    </row>
    <row r="2192" spans="1:7" ht="21.75" hidden="1" customHeight="1">
      <c r="A2192" s="27" t="s">
        <v>55</v>
      </c>
      <c r="C2192" s="30" t="s">
        <v>64</v>
      </c>
      <c r="E2192" s="32"/>
      <c r="F2192" s="29"/>
      <c r="G2192" s="28"/>
    </row>
    <row r="2193" spans="1:9" ht="21.75" hidden="1" customHeight="1">
      <c r="A2193" s="27" t="s">
        <v>55</v>
      </c>
      <c r="C2193" s="30" t="s">
        <v>64</v>
      </c>
      <c r="E2193" s="32"/>
      <c r="F2193" s="29"/>
      <c r="G2193" s="28"/>
    </row>
    <row r="2194" spans="1:9" ht="21.75" hidden="1" customHeight="1">
      <c r="A2194" s="27" t="s">
        <v>55</v>
      </c>
      <c r="C2194" s="30" t="s">
        <v>64</v>
      </c>
      <c r="E2194" s="32"/>
      <c r="F2194" s="29"/>
      <c r="G2194" s="28"/>
    </row>
    <row r="2195" spans="1:9" ht="21.75" hidden="1" customHeight="1">
      <c r="A2195" s="27" t="s">
        <v>55</v>
      </c>
      <c r="C2195" s="30" t="s">
        <v>64</v>
      </c>
      <c r="E2195" s="32"/>
      <c r="F2195" s="29"/>
      <c r="G2195" s="28"/>
    </row>
    <row r="2196" spans="1:9" ht="21.75" hidden="1" customHeight="1">
      <c r="A2196" s="27" t="s">
        <v>55</v>
      </c>
      <c r="B2196" s="5" t="s">
        <v>116</v>
      </c>
      <c r="C2196" s="30" t="s">
        <v>64</v>
      </c>
      <c r="D2196" s="33" t="s">
        <v>161</v>
      </c>
      <c r="E2196" s="34"/>
      <c r="F2196" s="29" t="s">
        <v>162</v>
      </c>
      <c r="G2196" s="28" t="s">
        <v>147</v>
      </c>
    </row>
    <row r="2197" spans="1:9" ht="21.75" hidden="1" customHeight="1">
      <c r="A2197" s="27" t="s">
        <v>55</v>
      </c>
      <c r="B2197" s="28" t="s">
        <v>138</v>
      </c>
      <c r="C2197" s="30" t="s">
        <v>64</v>
      </c>
      <c r="D2197" s="31" t="s">
        <v>131</v>
      </c>
      <c r="E2197" s="32"/>
      <c r="F2197" s="29"/>
      <c r="G2197" s="28"/>
    </row>
    <row r="2198" spans="1:9" ht="8.25" hidden="1" customHeight="1">
      <c r="A2198" s="19"/>
      <c r="B2198" s="314"/>
      <c r="C2198" s="314"/>
      <c r="D2198" s="314"/>
      <c r="E2198" s="314"/>
      <c r="F2198" s="314"/>
      <c r="G2198" s="314"/>
    </row>
    <row r="2199" spans="1:9" ht="16.7" hidden="1" customHeight="1">
      <c r="A2199" s="303" t="s">
        <v>273</v>
      </c>
      <c r="B2199" s="303"/>
      <c r="C2199" s="303"/>
      <c r="D2199" s="303"/>
      <c r="E2199" s="303"/>
      <c r="F2199" s="303"/>
      <c r="G2199" s="303"/>
    </row>
    <row r="2200" spans="1:9" ht="21.75" hidden="1" customHeight="1">
      <c r="A2200" s="303" t="s">
        <v>163</v>
      </c>
      <c r="B2200" s="303"/>
      <c r="C2200" s="303"/>
      <c r="D2200" s="303"/>
      <c r="E2200" s="303"/>
      <c r="F2200" s="303"/>
      <c r="G2200" s="303"/>
    </row>
    <row r="2201" spans="1:9" ht="36" hidden="1" customHeight="1">
      <c r="A2201" s="315" t="s">
        <v>164</v>
      </c>
      <c r="B2201" s="315"/>
      <c r="C2201" s="315"/>
      <c r="D2201" s="315"/>
      <c r="E2201" s="315"/>
      <c r="F2201" s="315"/>
      <c r="G2201" s="315"/>
      <c r="H2201" s="36"/>
      <c r="I2201" s="37"/>
    </row>
    <row r="2202" spans="1:9" s="40" customFormat="1" ht="3" hidden="1" customHeight="1">
      <c r="A2202" s="359"/>
      <c r="B2202" s="359"/>
      <c r="C2202" s="359"/>
      <c r="D2202" s="359"/>
      <c r="E2202" s="359"/>
      <c r="F2202" s="359"/>
      <c r="G2202" s="359"/>
      <c r="H2202" s="38"/>
      <c r="I2202" s="39"/>
    </row>
    <row r="2203" spans="1:9" s="40" customFormat="1" ht="32.25" hidden="1" customHeight="1">
      <c r="A2203" s="41" t="s">
        <v>55</v>
      </c>
      <c r="B2203" s="360" t="s">
        <v>165</v>
      </c>
      <c r="C2203" s="360"/>
      <c r="D2203" s="360"/>
      <c r="E2203" s="360"/>
      <c r="F2203" s="360"/>
      <c r="G2203" s="360"/>
      <c r="H2203" s="42" t="s">
        <v>166</v>
      </c>
      <c r="I2203" s="43"/>
    </row>
    <row r="2204" spans="1:9" s="40" customFormat="1" ht="32.25" hidden="1" customHeight="1">
      <c r="A2204" s="41" t="s">
        <v>55</v>
      </c>
      <c r="B2204" s="360" t="s">
        <v>167</v>
      </c>
      <c r="C2204" s="360"/>
      <c r="D2204" s="360"/>
      <c r="E2204" s="360"/>
      <c r="F2204" s="360"/>
      <c r="G2204" s="360"/>
      <c r="H2204" s="42" t="s">
        <v>168</v>
      </c>
      <c r="I2204" s="44"/>
    </row>
    <row r="2205" spans="1:9" s="40" customFormat="1" ht="32.25" hidden="1" customHeight="1">
      <c r="A2205" s="41" t="s">
        <v>55</v>
      </c>
      <c r="B2205" s="360" t="s">
        <v>169</v>
      </c>
      <c r="C2205" s="360"/>
      <c r="D2205" s="360"/>
      <c r="E2205" s="360"/>
      <c r="F2205" s="360"/>
      <c r="G2205" s="360"/>
      <c r="H2205" s="361" t="s">
        <v>170</v>
      </c>
      <c r="I2205" s="362"/>
    </row>
    <row r="2206" spans="1:9" s="48" customFormat="1" hidden="1">
      <c r="A2206" s="45" t="s">
        <v>81</v>
      </c>
      <c r="B2206" s="350" t="s">
        <v>171</v>
      </c>
      <c r="C2206" s="350"/>
      <c r="D2206" s="350"/>
      <c r="E2206" s="350"/>
      <c r="F2206" s="350"/>
      <c r="G2206" s="350"/>
      <c r="H2206" s="46"/>
      <c r="I2206" s="47"/>
    </row>
    <row r="2207" spans="1:9" s="49" customFormat="1" ht="10.5" hidden="1" customHeight="1">
      <c r="B2207" s="18"/>
      <c r="C2207" s="18"/>
      <c r="D2207" s="18"/>
      <c r="E2207" s="18"/>
      <c r="F2207" s="18"/>
      <c r="G2207" s="50"/>
    </row>
    <row r="2208" spans="1:9" s="52" customFormat="1" ht="18" hidden="1" customHeight="1">
      <c r="A2208" s="51" t="s">
        <v>1</v>
      </c>
      <c r="B2208" s="51" t="s">
        <v>172</v>
      </c>
      <c r="C2208" s="65"/>
      <c r="D2208" s="51" t="s">
        <v>173</v>
      </c>
      <c r="E2208" s="51" t="s">
        <v>174</v>
      </c>
      <c r="F2208" s="51" t="s">
        <v>175</v>
      </c>
      <c r="G2208" s="51" t="s">
        <v>176</v>
      </c>
      <c r="I2208" s="53"/>
    </row>
    <row r="2209" spans="1:9" ht="16.350000000000001" hidden="1" customHeight="1">
      <c r="A2209" s="54">
        <v>1</v>
      </c>
      <c r="B2209" s="55" t="s">
        <v>177</v>
      </c>
      <c r="C2209" s="202" t="s">
        <v>64</v>
      </c>
      <c r="D2209" s="57" t="s">
        <v>324</v>
      </c>
      <c r="E2209" s="57" t="str">
        <f>D2209</f>
        <v xml:space="preserve">Ô tô xi téc </v>
      </c>
      <c r="F2209" s="57" t="str">
        <f>D2209</f>
        <v xml:space="preserve">Ô tô xi téc </v>
      </c>
      <c r="G2209" s="57" t="str">
        <f>D2209</f>
        <v xml:space="preserve">Ô tô xi téc </v>
      </c>
    </row>
    <row r="2210" spans="1:9" ht="17.45" hidden="1" customHeight="1">
      <c r="A2210" s="54">
        <v>2</v>
      </c>
      <c r="B2210" s="55" t="s">
        <v>178</v>
      </c>
      <c r="C2210" s="202" t="s">
        <v>64</v>
      </c>
      <c r="D2210" s="57" t="s">
        <v>323</v>
      </c>
      <c r="E2210" s="58" t="str">
        <f>D2210</f>
        <v>Ô tô xi téc (chở xăng)</v>
      </c>
      <c r="F2210" s="58" t="str">
        <f>D2210</f>
        <v>Ô tô xi téc (chở xăng)</v>
      </c>
      <c r="G2210" s="58" t="str">
        <f>D2210</f>
        <v>Ô tô xi téc (chở xăng)</v>
      </c>
    </row>
    <row r="2211" spans="1:9" hidden="1">
      <c r="A2211" s="59" t="s">
        <v>55</v>
      </c>
      <c r="B2211" s="55" t="s">
        <v>179</v>
      </c>
      <c r="C2211" s="202"/>
      <c r="D2211" s="58" t="str">
        <f>D2148</f>
        <v>HOHAN</v>
      </c>
      <c r="E2211" s="58" t="s">
        <v>422</v>
      </c>
      <c r="F2211" s="58" t="s">
        <v>445</v>
      </c>
      <c r="G2211" s="58" t="s">
        <v>328</v>
      </c>
    </row>
    <row r="2212" spans="1:9" hidden="1">
      <c r="A2212" s="59" t="s">
        <v>55</v>
      </c>
      <c r="B2212" s="55" t="s">
        <v>3</v>
      </c>
      <c r="C2212" s="202"/>
      <c r="D2212" s="60">
        <f>D2150</f>
        <v>2015</v>
      </c>
      <c r="E2212" s="60">
        <v>2014</v>
      </c>
      <c r="F2212" s="60">
        <f>D2212</f>
        <v>2015</v>
      </c>
      <c r="G2212" s="60">
        <v>2016</v>
      </c>
    </row>
    <row r="2213" spans="1:9" hidden="1">
      <c r="A2213" s="59" t="s">
        <v>55</v>
      </c>
      <c r="B2213" s="55" t="s">
        <v>4</v>
      </c>
      <c r="C2213" s="202"/>
      <c r="D2213" s="58" t="str">
        <f>D2149</f>
        <v>Trung Quốc</v>
      </c>
      <c r="E2213" s="58" t="str">
        <f>D2213</f>
        <v>Trung Quốc</v>
      </c>
      <c r="F2213" s="58" t="s">
        <v>12</v>
      </c>
      <c r="G2213" s="58" t="s">
        <v>28</v>
      </c>
    </row>
    <row r="2214" spans="1:9" ht="78.599999999999994" hidden="1" customHeight="1">
      <c r="A2214" s="54">
        <v>3</v>
      </c>
      <c r="B2214" s="55" t="s">
        <v>180</v>
      </c>
      <c r="C2214" s="203" t="s">
        <v>64</v>
      </c>
      <c r="D2214" s="152"/>
      <c r="E2214" s="153" t="s">
        <v>444</v>
      </c>
      <c r="F2214" s="153" t="s">
        <v>446</v>
      </c>
      <c r="G2214" s="153" t="s">
        <v>449</v>
      </c>
    </row>
    <row r="2215" spans="1:9" s="63" customFormat="1" ht="18" hidden="1" customHeight="1">
      <c r="A2215" s="54">
        <v>4</v>
      </c>
      <c r="B2215" s="61" t="s">
        <v>181</v>
      </c>
      <c r="C2215" s="204" t="s">
        <v>64</v>
      </c>
      <c r="D2215" s="62" t="s">
        <v>279</v>
      </c>
      <c r="E2215" s="62" t="s">
        <v>279</v>
      </c>
      <c r="F2215" s="62" t="s">
        <v>279</v>
      </c>
      <c r="G2215" s="62" t="s">
        <v>279</v>
      </c>
      <c r="I2215" s="19"/>
    </row>
    <row r="2216" spans="1:9" s="67" customFormat="1" ht="30.6" hidden="1" customHeight="1">
      <c r="A2216" s="64">
        <v>5</v>
      </c>
      <c r="B2216" s="65" t="s">
        <v>182</v>
      </c>
      <c r="C2216" s="205" t="s">
        <v>64</v>
      </c>
      <c r="D2216" s="66" t="s">
        <v>183</v>
      </c>
      <c r="E2216" s="66" t="s">
        <v>183</v>
      </c>
      <c r="F2216" s="66" t="s">
        <v>183</v>
      </c>
      <c r="G2216" s="66" t="s">
        <v>183</v>
      </c>
      <c r="I2216" s="68"/>
    </row>
    <row r="2217" spans="1:9" ht="16.7" hidden="1" customHeight="1">
      <c r="A2217" s="69">
        <v>6</v>
      </c>
      <c r="B2217" s="70" t="s">
        <v>184</v>
      </c>
      <c r="C2217" s="205" t="s">
        <v>64</v>
      </c>
      <c r="D2217" s="71"/>
      <c r="E2217" s="72">
        <v>900000000</v>
      </c>
      <c r="F2217" s="72">
        <v>980000000</v>
      </c>
      <c r="G2217" s="72">
        <v>1100000000</v>
      </c>
    </row>
    <row r="2218" spans="1:9" ht="17.45" hidden="1" customHeight="1">
      <c r="A2218" s="69">
        <v>7</v>
      </c>
      <c r="B2218" s="70" t="s">
        <v>185</v>
      </c>
      <c r="C2218" s="205" t="s">
        <v>64</v>
      </c>
      <c r="D2218" s="71"/>
      <c r="E2218" s="73">
        <v>0.9</v>
      </c>
      <c r="F2218" s="73">
        <v>0.9</v>
      </c>
      <c r="G2218" s="73">
        <v>0.9</v>
      </c>
      <c r="I2218" s="74" t="e">
        <f>E2332</f>
        <v>#REF!</v>
      </c>
    </row>
    <row r="2219" spans="1:9" ht="18" hidden="1" customHeight="1">
      <c r="A2219" s="69">
        <v>8</v>
      </c>
      <c r="B2219" s="70" t="s">
        <v>186</v>
      </c>
      <c r="C2219" s="205" t="s">
        <v>64</v>
      </c>
      <c r="D2219" s="71"/>
      <c r="E2219" s="75" t="s">
        <v>281</v>
      </c>
      <c r="F2219" s="75" t="s">
        <v>281</v>
      </c>
      <c r="G2219" s="75" t="s">
        <v>281</v>
      </c>
    </row>
    <row r="2220" spans="1:9" ht="18" hidden="1" customHeight="1">
      <c r="A2220" s="69">
        <v>9</v>
      </c>
      <c r="B2220" s="65" t="s">
        <v>187</v>
      </c>
      <c r="C2220" s="205" t="s">
        <v>64</v>
      </c>
      <c r="D2220" s="76" t="s">
        <v>188</v>
      </c>
      <c r="E2220" s="76" t="s">
        <v>188</v>
      </c>
      <c r="F2220" s="76" t="s">
        <v>188</v>
      </c>
      <c r="G2220" s="76" t="s">
        <v>188</v>
      </c>
    </row>
    <row r="2221" spans="1:9" ht="14.45" hidden="1" customHeight="1">
      <c r="A2221" s="77" t="s">
        <v>55</v>
      </c>
      <c r="B2221" s="65" t="s">
        <v>69</v>
      </c>
      <c r="C2221" s="205"/>
      <c r="D2221" s="76" t="s">
        <v>277</v>
      </c>
      <c r="E2221" s="76" t="s">
        <v>277</v>
      </c>
      <c r="F2221" s="76" t="s">
        <v>411</v>
      </c>
      <c r="G2221" s="76" t="s">
        <v>277</v>
      </c>
    </row>
    <row r="2222" spans="1:9" ht="16.7" hidden="1" customHeight="1">
      <c r="A2222" s="77" t="s">
        <v>55</v>
      </c>
      <c r="B2222" s="65" t="s">
        <v>189</v>
      </c>
      <c r="C2222" s="205"/>
      <c r="D2222" s="76" t="str">
        <f>D2162</f>
        <v>29C - 825.47</v>
      </c>
      <c r="E2222" s="76" t="s">
        <v>280</v>
      </c>
      <c r="F2222" s="76" t="s">
        <v>280</v>
      </c>
      <c r="G2222" s="76" t="s">
        <v>451</v>
      </c>
    </row>
    <row r="2223" spans="1:9" ht="16.350000000000001" hidden="1" customHeight="1">
      <c r="A2223" s="77" t="s">
        <v>55</v>
      </c>
      <c r="B2223" s="65" t="s">
        <v>190</v>
      </c>
      <c r="C2223" s="205"/>
      <c r="D2223" s="76">
        <v>411568</v>
      </c>
      <c r="E2223" s="76" t="s">
        <v>226</v>
      </c>
      <c r="F2223" s="76" t="s">
        <v>226</v>
      </c>
      <c r="G2223" s="76" t="s">
        <v>226</v>
      </c>
    </row>
    <row r="2224" spans="1:9" ht="30.6" hidden="1" customHeight="1">
      <c r="A2224" s="64">
        <v>10</v>
      </c>
      <c r="B2224" s="65" t="s">
        <v>283</v>
      </c>
      <c r="C2224" s="205" t="s">
        <v>64</v>
      </c>
      <c r="D2224" s="71"/>
      <c r="E2224" s="79">
        <f>E2217*E2218</f>
        <v>810000000</v>
      </c>
      <c r="F2224" s="79">
        <f>F2217*F2218</f>
        <v>882000000</v>
      </c>
      <c r="G2224" s="79">
        <f>G2217*G2218</f>
        <v>990000000</v>
      </c>
    </row>
    <row r="2225" spans="1:9" ht="17.45" hidden="1" customHeight="1">
      <c r="A2225" s="69">
        <v>11</v>
      </c>
      <c r="B2225" s="70" t="s">
        <v>191</v>
      </c>
      <c r="C2225" s="205" t="s">
        <v>64</v>
      </c>
      <c r="D2225" s="80"/>
      <c r="E2225" s="16" t="s">
        <v>448</v>
      </c>
      <c r="F2225" s="81" t="s">
        <v>447</v>
      </c>
      <c r="G2225" s="81" t="s">
        <v>450</v>
      </c>
    </row>
    <row r="2226" spans="1:9" ht="21" hidden="1" customHeight="1">
      <c r="A2226" s="69">
        <v>12</v>
      </c>
      <c r="B2226" s="70" t="s">
        <v>192</v>
      </c>
      <c r="C2226" s="205" t="s">
        <v>64</v>
      </c>
      <c r="D2226" s="82"/>
      <c r="E2226" s="82" t="str">
        <f>D2215</f>
        <v>Tháng 10 năm 2023</v>
      </c>
      <c r="F2226" s="82" t="str">
        <f>E2226</f>
        <v>Tháng 10 năm 2023</v>
      </c>
      <c r="G2226" s="82" t="str">
        <f>E2226</f>
        <v>Tháng 10 năm 2023</v>
      </c>
    </row>
    <row r="2227" spans="1:9" hidden="1">
      <c r="G2227" s="83"/>
    </row>
    <row r="2228" spans="1:9" ht="22.5" hidden="1" customHeight="1">
      <c r="A2228" s="303" t="s">
        <v>193</v>
      </c>
      <c r="B2228" s="303"/>
      <c r="C2228" s="303"/>
      <c r="D2228" s="303"/>
      <c r="E2228" s="303"/>
      <c r="F2228" s="303"/>
      <c r="G2228" s="303"/>
    </row>
    <row r="2229" spans="1:9" s="40" customFormat="1" ht="54.75" hidden="1" customHeight="1">
      <c r="A2229" s="337" t="s">
        <v>194</v>
      </c>
      <c r="B2229" s="337"/>
      <c r="C2229" s="337"/>
      <c r="D2229" s="337"/>
      <c r="E2229" s="337"/>
      <c r="F2229" s="337"/>
      <c r="G2229" s="337"/>
      <c r="I2229" s="85"/>
    </row>
    <row r="2230" spans="1:9" s="40" customFormat="1" ht="72" hidden="1" customHeight="1">
      <c r="A2230" s="337" t="s">
        <v>195</v>
      </c>
      <c r="B2230" s="337"/>
      <c r="C2230" s="337"/>
      <c r="D2230" s="337"/>
      <c r="E2230" s="337"/>
      <c r="F2230" s="337"/>
      <c r="G2230" s="337"/>
      <c r="I2230" s="85"/>
    </row>
    <row r="2231" spans="1:9" s="40" customFormat="1" ht="21" hidden="1" customHeight="1">
      <c r="A2231" s="363" t="s">
        <v>196</v>
      </c>
      <c r="B2231" s="363"/>
      <c r="C2231" s="363"/>
      <c r="D2231" s="363"/>
      <c r="E2231" s="363"/>
      <c r="F2231" s="363"/>
      <c r="G2231" s="363"/>
      <c r="I2231" s="85"/>
    </row>
    <row r="2232" spans="1:9" s="40" customFormat="1" ht="21" hidden="1" customHeight="1">
      <c r="A2232" s="86" t="s">
        <v>55</v>
      </c>
      <c r="B2232" s="337" t="s">
        <v>197</v>
      </c>
      <c r="C2232" s="337"/>
      <c r="D2232" s="337"/>
      <c r="E2232" s="337"/>
      <c r="F2232" s="337"/>
      <c r="G2232" s="337"/>
      <c r="I2232" s="85"/>
    </row>
    <row r="2233" spans="1:9" s="40" customFormat="1" ht="21" hidden="1" customHeight="1">
      <c r="A2233" s="87"/>
      <c r="B2233" s="88" t="s">
        <v>198</v>
      </c>
      <c r="C2233" s="88"/>
      <c r="D2233" s="355" t="str">
        <f>D2296&amp;". Do lấy TSĐG làm chuẩn nên tổ thẩm định đánh giá TSĐG đạt tỷ lệ 100%"</f>
        <v>Giấy đăng ký xe, đăng kiểm xe. Do lấy TSĐG làm chuẩn nên tổ thẩm định đánh giá TSĐG đạt tỷ lệ 100%</v>
      </c>
      <c r="E2233" s="356"/>
      <c r="F2233" s="356"/>
      <c r="G2233" s="356"/>
      <c r="I2233" s="85"/>
    </row>
    <row r="2234" spans="1:9" s="40" customFormat="1" ht="21" hidden="1" customHeight="1">
      <c r="A2234" s="86" t="s">
        <v>199</v>
      </c>
      <c r="B2234" s="88" t="s">
        <v>200</v>
      </c>
      <c r="C2234" s="88" t="s">
        <v>64</v>
      </c>
      <c r="D2234" s="358" t="str">
        <f>E2296</f>
        <v>Giấy đăng ký xe, đăng kiểm xe</v>
      </c>
      <c r="E2234" s="358"/>
      <c r="F2234" s="332" t="str">
        <f>IF(D2235&gt;100%,"Lợi thế hơn tài sản thẩm định giá",IF(D2235=100%,"Tương đương tài sản thẩm định giá",IF(D2235&lt;100%,"Kém lợi thế hơn tài sản thẩm định giá")))</f>
        <v>Tương đương tài sản thẩm định giá</v>
      </c>
      <c r="G2234" s="332"/>
      <c r="I2234" s="85"/>
    </row>
    <row r="2235" spans="1:9" s="40" customFormat="1" ht="21" hidden="1" customHeight="1">
      <c r="A2235" s="86"/>
      <c r="B2235" s="84" t="s">
        <v>201</v>
      </c>
      <c r="C2235" s="88" t="s">
        <v>64</v>
      </c>
      <c r="D2235" s="90">
        <f>E2297</f>
        <v>1</v>
      </c>
      <c r="E2235" s="84"/>
      <c r="F2235" s="84"/>
      <c r="G2235" s="89"/>
      <c r="I2235" s="85"/>
    </row>
    <row r="2236" spans="1:9" s="40" customFormat="1" ht="21" hidden="1" customHeight="1">
      <c r="A2236" s="86" t="s">
        <v>199</v>
      </c>
      <c r="B2236" s="88" t="s">
        <v>202</v>
      </c>
      <c r="C2236" s="88" t="s">
        <v>64</v>
      </c>
      <c r="D2236" s="91" t="str">
        <f>F2296</f>
        <v>Giấy đăng ký xe, đăng kiểm xe</v>
      </c>
      <c r="E2236" s="92"/>
      <c r="F2236" s="332" t="str">
        <f>IF(D2237&gt;100%,"Lợi thế hơn tài sản thẩm định giá",IF(D2237=100%,"Tương đương tài sản thẩm định giá",IF(D2237&lt;100%,"Kém lợi thế hơn tài sản thẩm định giá")))</f>
        <v>Tương đương tài sản thẩm định giá</v>
      </c>
      <c r="G2236" s="332"/>
      <c r="I2236" s="85"/>
    </row>
    <row r="2237" spans="1:9" s="40" customFormat="1" ht="21" hidden="1" customHeight="1">
      <c r="A2237" s="86"/>
      <c r="B2237" s="84" t="s">
        <v>203</v>
      </c>
      <c r="C2237" s="88" t="s">
        <v>64</v>
      </c>
      <c r="D2237" s="90">
        <f>F2297</f>
        <v>1</v>
      </c>
      <c r="E2237" s="84"/>
      <c r="F2237" s="84"/>
      <c r="G2237" s="89"/>
      <c r="I2237" s="85"/>
    </row>
    <row r="2238" spans="1:9" s="40" customFormat="1" ht="21" hidden="1" customHeight="1">
      <c r="A2238" s="86" t="s">
        <v>199</v>
      </c>
      <c r="B2238" s="88" t="s">
        <v>204</v>
      </c>
      <c r="C2238" s="88" t="s">
        <v>64</v>
      </c>
      <c r="D2238" s="91" t="str">
        <f>G2296</f>
        <v>Giấy đăng ký xe, đăng kiểm xe</v>
      </c>
      <c r="E2238" s="92"/>
      <c r="F2238" s="332" t="str">
        <f>IF(D2239&gt;100%,"Lợi thế hơn tài sản thẩm định giá",IF(D2239=100%,"Tương đương tài sản thẩm định giá",IF(D2239&lt;100%,"Kém lợi thế hơn tài sản thẩm định giá")))</f>
        <v>Tương đương tài sản thẩm định giá</v>
      </c>
      <c r="G2238" s="332"/>
      <c r="I2238" s="85"/>
    </row>
    <row r="2239" spans="1:9" s="40" customFormat="1" ht="21" hidden="1" customHeight="1">
      <c r="A2239" s="86"/>
      <c r="B2239" s="84" t="s">
        <v>205</v>
      </c>
      <c r="C2239" s="88" t="s">
        <v>64</v>
      </c>
      <c r="D2239" s="90">
        <f>G2297</f>
        <v>1</v>
      </c>
      <c r="E2239" s="84"/>
      <c r="F2239" s="84"/>
      <c r="G2239" s="84"/>
      <c r="I2239" s="85"/>
    </row>
    <row r="2240" spans="1:9" s="40" customFormat="1" ht="21" hidden="1" customHeight="1">
      <c r="A2240" s="86" t="s">
        <v>55</v>
      </c>
      <c r="B2240" s="337" t="s">
        <v>206</v>
      </c>
      <c r="C2240" s="337"/>
      <c r="D2240" s="337"/>
      <c r="E2240" s="337"/>
      <c r="F2240" s="337"/>
      <c r="G2240" s="337"/>
      <c r="I2240" s="85"/>
    </row>
    <row r="2241" spans="1:9" s="40" customFormat="1" ht="21" hidden="1" customHeight="1">
      <c r="A2241" s="87"/>
      <c r="B2241" s="88" t="s">
        <v>198</v>
      </c>
      <c r="C2241" s="88"/>
      <c r="D2241" s="355" t="str">
        <f>D2301&amp;". Do lấy TSĐG làm chuẩn nên tổ thẩm định đánh giá TSĐG đạt tỷ lệ 100%"</f>
        <v>2015. Do lấy TSĐG làm chuẩn nên tổ thẩm định đánh giá TSĐG đạt tỷ lệ 100%</v>
      </c>
      <c r="E2241" s="356"/>
      <c r="F2241" s="356"/>
      <c r="G2241" s="356"/>
      <c r="I2241" s="85"/>
    </row>
    <row r="2242" spans="1:9" s="40" customFormat="1" ht="21" hidden="1" customHeight="1">
      <c r="A2242" s="86" t="s">
        <v>199</v>
      </c>
      <c r="B2242" s="88" t="s">
        <v>200</v>
      </c>
      <c r="C2242" s="88" t="s">
        <v>64</v>
      </c>
      <c r="D2242" s="358" t="s">
        <v>207</v>
      </c>
      <c r="E2242" s="358"/>
      <c r="F2242" s="332" t="str">
        <f>IF(D2243&gt;100%,"Lợi thế hơn tài sản thẩm định giá",IF(D2243=100%,"Tương đương tài sản thẩm định giá",IF(D2243&lt;100%,"Kém lợi thế hơn tài sản thẩm định giá")))</f>
        <v>Kém lợi thế hơn tài sản thẩm định giá</v>
      </c>
      <c r="G2242" s="332"/>
      <c r="I2242" s="85"/>
    </row>
    <row r="2243" spans="1:9" s="40" customFormat="1" ht="21" hidden="1" customHeight="1">
      <c r="A2243" s="86"/>
      <c r="B2243" s="84" t="s">
        <v>201</v>
      </c>
      <c r="C2243" s="88" t="s">
        <v>64</v>
      </c>
      <c r="D2243" s="90">
        <f>E2302</f>
        <v>0.95</v>
      </c>
      <c r="E2243" s="84"/>
      <c r="F2243" s="84"/>
      <c r="G2243" s="89"/>
      <c r="I2243" s="85"/>
    </row>
    <row r="2244" spans="1:9" s="40" customFormat="1" ht="21" hidden="1" customHeight="1">
      <c r="A2244" s="86" t="s">
        <v>199</v>
      </c>
      <c r="B2244" s="88" t="s">
        <v>202</v>
      </c>
      <c r="C2244" s="88" t="s">
        <v>64</v>
      </c>
      <c r="D2244" s="91" t="s">
        <v>207</v>
      </c>
      <c r="E2244" s="92"/>
      <c r="F2244" s="332" t="str">
        <f>IF(D2245&gt;100%,"Lợi thế hơn tài sản thẩm định giá",IF(D2245=100%,"Tương đương tài sản thẩm định giá",IF(D2245&lt;100%,"Kém lợi thế hơn tài sản thẩm định giá")))</f>
        <v>Tương đương tài sản thẩm định giá</v>
      </c>
      <c r="G2244" s="332"/>
      <c r="I2244" s="85"/>
    </row>
    <row r="2245" spans="1:9" s="40" customFormat="1" ht="21" hidden="1" customHeight="1">
      <c r="A2245" s="86"/>
      <c r="B2245" s="84" t="s">
        <v>203</v>
      </c>
      <c r="C2245" s="88" t="s">
        <v>64</v>
      </c>
      <c r="D2245" s="90">
        <f>F2302</f>
        <v>1</v>
      </c>
      <c r="E2245" s="84"/>
      <c r="F2245" s="84"/>
      <c r="G2245" s="89"/>
      <c r="I2245" s="85"/>
    </row>
    <row r="2246" spans="1:9" s="40" customFormat="1" ht="21" hidden="1" customHeight="1">
      <c r="A2246" s="86" t="s">
        <v>199</v>
      </c>
      <c r="B2246" s="88" t="s">
        <v>204</v>
      </c>
      <c r="C2246" s="88" t="s">
        <v>64</v>
      </c>
      <c r="D2246" s="91" t="s">
        <v>207</v>
      </c>
      <c r="E2246" s="92"/>
      <c r="F2246" s="332" t="str">
        <f>IF(D2247&gt;100%,"Lợi thế hơn tài sản thẩm định giá",IF(D2247=100%,"Tương đương tài sản thẩm định giá",IF(D2247&lt;100%,"Kém lợi thế hơn tài sản thẩm định giá")))</f>
        <v>Lợi thế hơn tài sản thẩm định giá</v>
      </c>
      <c r="G2246" s="332"/>
      <c r="I2246" s="85"/>
    </row>
    <row r="2247" spans="1:9" s="40" customFormat="1" ht="21" hidden="1" customHeight="1">
      <c r="A2247" s="86"/>
      <c r="B2247" s="84" t="s">
        <v>205</v>
      </c>
      <c r="C2247" s="88" t="s">
        <v>64</v>
      </c>
      <c r="D2247" s="90">
        <f>G2302</f>
        <v>1.05</v>
      </c>
      <c r="E2247" s="84"/>
      <c r="F2247" s="84"/>
      <c r="G2247" s="84"/>
      <c r="I2247" s="85"/>
    </row>
    <row r="2248" spans="1:9" s="89" customFormat="1" ht="21" hidden="1" customHeight="1">
      <c r="A2248" s="86" t="s">
        <v>55</v>
      </c>
      <c r="B2248" s="337" t="s">
        <v>208</v>
      </c>
      <c r="C2248" s="337"/>
      <c r="D2248" s="337"/>
      <c r="E2248" s="337"/>
      <c r="F2248" s="337"/>
      <c r="G2248" s="337"/>
      <c r="I2248" s="93"/>
    </row>
    <row r="2249" spans="1:9" s="89" customFormat="1" ht="23.45" hidden="1" customHeight="1">
      <c r="A2249" s="87"/>
      <c r="B2249" s="88" t="s">
        <v>198</v>
      </c>
      <c r="C2249" s="88"/>
      <c r="D2249" s="355" t="str">
        <f>D2306&amp;". Do lấy TSĐG làm chuẩn nên tổ thẩm định đánh giá TSĐG đạt tỷ lệ 100%"</f>
        <v>. Do lấy TSĐG làm chuẩn nên tổ thẩm định đánh giá TSĐG đạt tỷ lệ 100%</v>
      </c>
      <c r="E2249" s="356"/>
      <c r="F2249" s="356"/>
      <c r="G2249" s="356"/>
      <c r="I2249" s="93"/>
    </row>
    <row r="2250" spans="1:9" s="89" customFormat="1" ht="21" hidden="1" customHeight="1">
      <c r="A2250" s="86" t="s">
        <v>199</v>
      </c>
      <c r="B2250" s="88" t="s">
        <v>200</v>
      </c>
      <c r="C2250" s="88" t="s">
        <v>64</v>
      </c>
      <c r="D2250" s="358">
        <f>E2306</f>
        <v>0</v>
      </c>
      <c r="E2250" s="358"/>
      <c r="F2250" s="332" t="str">
        <f>IF(D2251&gt;100%,"Lợi thế hơn tài sản thẩm định giá",IF(D2251=100%,"Tương đương tài sản thẩm định giá",IF(D2251&lt;100%,"Kém lợi thế hơn tài sản thẩm định giá")))</f>
        <v>Tương đương tài sản thẩm định giá</v>
      </c>
      <c r="G2250" s="332"/>
      <c r="I2250" s="93"/>
    </row>
    <row r="2251" spans="1:9" s="89" customFormat="1" ht="21" hidden="1" customHeight="1">
      <c r="A2251" s="86"/>
      <c r="B2251" s="84" t="s">
        <v>201</v>
      </c>
      <c r="C2251" s="88" t="s">
        <v>64</v>
      </c>
      <c r="D2251" s="90">
        <v>1</v>
      </c>
      <c r="E2251" s="84"/>
      <c r="F2251" s="84"/>
      <c r="I2251" s="93"/>
    </row>
    <row r="2252" spans="1:9" s="89" customFormat="1" ht="21" hidden="1" customHeight="1">
      <c r="A2252" s="86" t="s">
        <v>199</v>
      </c>
      <c r="B2252" s="88" t="s">
        <v>202</v>
      </c>
      <c r="C2252" s="88" t="s">
        <v>64</v>
      </c>
      <c r="D2252" s="91">
        <f>F2306</f>
        <v>0</v>
      </c>
      <c r="E2252" s="92"/>
      <c r="F2252" s="332" t="str">
        <f>IF(D2253&gt;100%,"Lợi thế hơn tài sản thẩm định giá",IF(D2253=100%,"Tương đương tài sản thẩm định giá",IF(D2253&lt;100%,"Kém lợi thế hơn tài sản thẩm định giá")))</f>
        <v>Tương đương tài sản thẩm định giá</v>
      </c>
      <c r="G2252" s="332"/>
      <c r="I2252" s="93"/>
    </row>
    <row r="2253" spans="1:9" s="89" customFormat="1" ht="21" hidden="1" customHeight="1">
      <c r="A2253" s="86"/>
      <c r="B2253" s="84" t="s">
        <v>203</v>
      </c>
      <c r="C2253" s="88" t="s">
        <v>64</v>
      </c>
      <c r="D2253" s="90">
        <v>1</v>
      </c>
      <c r="E2253" s="84"/>
      <c r="F2253" s="84"/>
      <c r="I2253" s="93"/>
    </row>
    <row r="2254" spans="1:9" s="89" customFormat="1" ht="21" hidden="1" customHeight="1">
      <c r="A2254" s="86" t="s">
        <v>199</v>
      </c>
      <c r="B2254" s="88" t="s">
        <v>204</v>
      </c>
      <c r="C2254" s="88" t="s">
        <v>64</v>
      </c>
      <c r="D2254" s="91">
        <f>G2306</f>
        <v>0</v>
      </c>
      <c r="E2254" s="92"/>
      <c r="F2254" s="332" t="str">
        <f>IF(D2255&gt;100%,"Lợi thế hơn tài sản thẩm định giá",IF(D2255=100%,"Tương đương tài sản thẩm định giá",IF(D2255&lt;100%,"Kém lợi thế hơn tài sản thẩm định giá")))</f>
        <v>Lợi thế hơn tài sản thẩm định giá</v>
      </c>
      <c r="G2254" s="332"/>
      <c r="I2254" s="93"/>
    </row>
    <row r="2255" spans="1:9" s="89" customFormat="1" ht="21" hidden="1" customHeight="1">
      <c r="A2255" s="86"/>
      <c r="B2255" s="84" t="s">
        <v>205</v>
      </c>
      <c r="C2255" s="88" t="s">
        <v>64</v>
      </c>
      <c r="D2255" s="90">
        <v>1.05</v>
      </c>
      <c r="E2255" s="84"/>
      <c r="F2255" s="84"/>
      <c r="G2255" s="84"/>
      <c r="I2255" s="93"/>
    </row>
    <row r="2256" spans="1:9" s="89" customFormat="1" ht="21" hidden="1" customHeight="1">
      <c r="A2256" s="94" t="s">
        <v>55</v>
      </c>
      <c r="B2256" s="357" t="s">
        <v>209</v>
      </c>
      <c r="C2256" s="337"/>
      <c r="D2256" s="337"/>
      <c r="E2256" s="337"/>
      <c r="F2256" s="337"/>
      <c r="G2256" s="337"/>
      <c r="I2256" s="93"/>
    </row>
    <row r="2257" spans="1:9" s="89" customFormat="1" ht="21" hidden="1" customHeight="1">
      <c r="A2257" s="87"/>
      <c r="B2257" s="88" t="s">
        <v>198</v>
      </c>
      <c r="C2257" s="88"/>
      <c r="D2257" s="355" t="str">
        <f>D2311&amp;". Do lấy TSĐG làm chuẩn nên tổ thẩm định đánh giá TSĐG đạt tỷ lệ 100%"</f>
        <v>29C - 825.47. Do lấy TSĐG làm chuẩn nên tổ thẩm định đánh giá TSĐG đạt tỷ lệ 100%</v>
      </c>
      <c r="E2257" s="356"/>
      <c r="F2257" s="356"/>
      <c r="G2257" s="356"/>
      <c r="I2257" s="93"/>
    </row>
    <row r="2258" spans="1:9" s="89" customFormat="1" ht="21" hidden="1" customHeight="1">
      <c r="A2258" s="86" t="s">
        <v>199</v>
      </c>
      <c r="B2258" s="88" t="s">
        <v>200</v>
      </c>
      <c r="C2258" s="88" t="s">
        <v>64</v>
      </c>
      <c r="D2258" s="354" t="str">
        <f>E2311</f>
        <v>Hà Nội</v>
      </c>
      <c r="E2258" s="331"/>
      <c r="F2258" s="332" t="str">
        <f>IF(D2259&gt;100%,"Lợi thế hơn tài sản thẩm định giá",IF(D2259=100%,"Tương đương tài sản thẩm định giá",IF(D2259&lt;100%,"Kém lợi thế hơn tài sản thẩm định giá")))</f>
        <v>Tương đương tài sản thẩm định giá</v>
      </c>
      <c r="G2258" s="332"/>
      <c r="I2258" s="93"/>
    </row>
    <row r="2259" spans="1:9" s="89" customFormat="1" ht="21" hidden="1" customHeight="1">
      <c r="A2259" s="86"/>
      <c r="B2259" s="84" t="s">
        <v>201</v>
      </c>
      <c r="C2259" s="88" t="s">
        <v>64</v>
      </c>
      <c r="D2259" s="90">
        <v>1</v>
      </c>
      <c r="F2259" s="84"/>
      <c r="G2259" s="84"/>
      <c r="I2259" s="93"/>
    </row>
    <row r="2260" spans="1:9" s="89" customFormat="1" ht="21" hidden="1" customHeight="1">
      <c r="A2260" s="86" t="s">
        <v>199</v>
      </c>
      <c r="B2260" s="88" t="s">
        <v>202</v>
      </c>
      <c r="C2260" s="88" t="s">
        <v>64</v>
      </c>
      <c r="D2260" s="354" t="str">
        <f>F2311</f>
        <v>Hà Nội</v>
      </c>
      <c r="E2260" s="331"/>
      <c r="F2260" s="332" t="str">
        <f>IF(D2261&gt;100%,"Lợi thế hơn tài sản thẩm định giá",IF(D2261=100%,"Tương đương tài sản thẩm định giá",IF(D2261&lt;100%,"Kém lợi thế hơn tài sản thẩm định giá")))</f>
        <v>Tương đương tài sản thẩm định giá</v>
      </c>
      <c r="G2260" s="332"/>
      <c r="I2260" s="93"/>
    </row>
    <row r="2261" spans="1:9" s="89" customFormat="1" ht="21" hidden="1" customHeight="1">
      <c r="A2261" s="86"/>
      <c r="B2261" s="84" t="s">
        <v>203</v>
      </c>
      <c r="C2261" s="88" t="s">
        <v>64</v>
      </c>
      <c r="D2261" s="90">
        <v>1</v>
      </c>
      <c r="F2261" s="84"/>
      <c r="G2261" s="84"/>
      <c r="I2261" s="93"/>
    </row>
    <row r="2262" spans="1:9" s="89" customFormat="1" ht="21" hidden="1" customHeight="1">
      <c r="A2262" s="86" t="s">
        <v>199</v>
      </c>
      <c r="B2262" s="88" t="s">
        <v>204</v>
      </c>
      <c r="C2262" s="88" t="s">
        <v>64</v>
      </c>
      <c r="D2262" s="354" t="str">
        <f>G2311</f>
        <v>Đắk Nông</v>
      </c>
      <c r="E2262" s="331"/>
      <c r="F2262" s="332" t="str">
        <f>IF(D2263&gt;100%,"Lợi thế hơn tài sản thẩm định giá",IF(D2263=100%,"Tương đương tài sản thẩm định giá",IF(D2263&lt;100%,"Kém lợi thế hơn tài sản thẩm định giá")))</f>
        <v>Tương đương tài sản thẩm định giá</v>
      </c>
      <c r="G2262" s="332"/>
      <c r="I2262" s="93"/>
    </row>
    <row r="2263" spans="1:9" s="89" customFormat="1" ht="21" hidden="1" customHeight="1">
      <c r="A2263" s="86"/>
      <c r="B2263" s="84" t="s">
        <v>205</v>
      </c>
      <c r="C2263" s="88" t="s">
        <v>64</v>
      </c>
      <c r="D2263" s="90">
        <v>1</v>
      </c>
      <c r="E2263" s="84"/>
      <c r="F2263" s="84"/>
      <c r="G2263" s="84"/>
      <c r="I2263" s="93"/>
    </row>
    <row r="2264" spans="1:9" s="89" customFormat="1" ht="21" hidden="1" customHeight="1">
      <c r="A2264" s="94" t="s">
        <v>55</v>
      </c>
      <c r="B2264" s="337" t="s">
        <v>210</v>
      </c>
      <c r="C2264" s="337"/>
      <c r="D2264" s="337"/>
      <c r="E2264" s="337"/>
      <c r="F2264" s="337"/>
      <c r="G2264" s="337"/>
      <c r="I2264" s="93"/>
    </row>
    <row r="2265" spans="1:9" s="89" customFormat="1" ht="21" hidden="1" customHeight="1">
      <c r="A2265" s="87"/>
      <c r="B2265" s="88" t="s">
        <v>198</v>
      </c>
      <c r="C2265" s="88"/>
      <c r="D2265" s="355" t="str">
        <f>D2316&amp;". Do lấy TSĐG làm chuẩn nên tổ thẩm định đánh giá TSĐG đạt tỷ lệ 100%"</f>
        <v>411568. Do lấy TSĐG làm chuẩn nên tổ thẩm định đánh giá TSĐG đạt tỷ lệ 100%</v>
      </c>
      <c r="E2265" s="356"/>
      <c r="F2265" s="356"/>
      <c r="G2265" s="356"/>
      <c r="I2265" s="93"/>
    </row>
    <row r="2266" spans="1:9" s="89" customFormat="1" ht="21" hidden="1" customHeight="1">
      <c r="A2266" s="86" t="s">
        <v>199</v>
      </c>
      <c r="B2266" s="88" t="s">
        <v>200</v>
      </c>
      <c r="C2266" s="88" t="s">
        <v>64</v>
      </c>
      <c r="D2266" s="91" t="str">
        <f>E2316</f>
        <v>Không xác định</v>
      </c>
      <c r="E2266" s="92"/>
      <c r="F2266" s="332" t="str">
        <f>IF(D2267&gt;100%,"Lợi thế hơn tài sản thẩm định giá",IF(D2267=100%,"Tương đương tài sản thẩm định giá",IF(D2267&lt;100%,"Kém lợi thế hơn tài sản thẩm định giá")))</f>
        <v>Lợi thế hơn tài sản thẩm định giá</v>
      </c>
      <c r="G2266" s="332"/>
      <c r="I2266" s="93"/>
    </row>
    <row r="2267" spans="1:9" s="89" customFormat="1" ht="21" hidden="1" customHeight="1">
      <c r="A2267" s="87"/>
      <c r="B2267" s="84" t="s">
        <v>201</v>
      </c>
      <c r="C2267" s="88" t="s">
        <v>64</v>
      </c>
      <c r="D2267" s="90">
        <v>1.03</v>
      </c>
      <c r="E2267" s="84"/>
      <c r="F2267" s="84"/>
      <c r="G2267" s="84"/>
      <c r="I2267" s="93"/>
    </row>
    <row r="2268" spans="1:9" s="89" customFormat="1" ht="21" hidden="1" customHeight="1">
      <c r="A2268" s="86" t="s">
        <v>199</v>
      </c>
      <c r="B2268" s="88" t="s">
        <v>202</v>
      </c>
      <c r="C2268" s="88" t="s">
        <v>64</v>
      </c>
      <c r="D2268" s="91" t="str">
        <f>F2316</f>
        <v>Không xác định</v>
      </c>
      <c r="E2268" s="92"/>
      <c r="F2268" s="332" t="str">
        <f>IF(D2269&gt;100%,"Lợi thế hơn tài sản thẩm định giá",IF(D2269=100%,"Tương đương tài sản thẩm định giá",IF(D2269&lt;100%,"Kém lợi thế hơn tài sản thẩm định giá")))</f>
        <v>Lợi thế hơn tài sản thẩm định giá</v>
      </c>
      <c r="G2268" s="332"/>
      <c r="I2268" s="93"/>
    </row>
    <row r="2269" spans="1:9" s="89" customFormat="1" ht="21" hidden="1" customHeight="1">
      <c r="A2269" s="87"/>
      <c r="B2269" s="84" t="s">
        <v>203</v>
      </c>
      <c r="C2269" s="88" t="s">
        <v>64</v>
      </c>
      <c r="D2269" s="90">
        <v>1.03</v>
      </c>
      <c r="E2269" s="84"/>
      <c r="F2269" s="84"/>
      <c r="G2269" s="84"/>
      <c r="I2269" s="93"/>
    </row>
    <row r="2270" spans="1:9" s="89" customFormat="1" ht="21" hidden="1" customHeight="1">
      <c r="A2270" s="86" t="s">
        <v>199</v>
      </c>
      <c r="B2270" s="88" t="s">
        <v>204</v>
      </c>
      <c r="C2270" s="88" t="s">
        <v>64</v>
      </c>
      <c r="D2270" s="91" t="str">
        <f>G2316</f>
        <v>Không xác định</v>
      </c>
      <c r="E2270" s="92"/>
      <c r="F2270" s="332" t="str">
        <f>IF(D2271&gt;100%,"Lợi thế hơn tài sản thẩm định giá",IF(D2271=100%,"Tương đương tài sản thẩm định giá",IF(D2271&lt;100%,"Kém lợi thế hơn tài sản thẩm định giá")))</f>
        <v>Lợi thế hơn tài sản thẩm định giá</v>
      </c>
      <c r="G2270" s="332"/>
      <c r="I2270" s="93"/>
    </row>
    <row r="2271" spans="1:9" s="89" customFormat="1" ht="21" hidden="1" customHeight="1">
      <c r="A2271" s="87"/>
      <c r="B2271" s="84" t="s">
        <v>205</v>
      </c>
      <c r="C2271" s="88" t="s">
        <v>64</v>
      </c>
      <c r="D2271" s="90">
        <v>1.05</v>
      </c>
      <c r="E2271" s="84"/>
      <c r="F2271" s="84"/>
      <c r="G2271" s="84"/>
      <c r="I2271" s="93"/>
    </row>
    <row r="2272" spans="1:9" s="89" customFormat="1" ht="21" hidden="1" customHeight="1">
      <c r="A2272" s="94" t="s">
        <v>55</v>
      </c>
      <c r="B2272" s="357" t="s">
        <v>211</v>
      </c>
      <c r="C2272" s="337"/>
      <c r="D2272" s="337"/>
      <c r="E2272" s="337"/>
      <c r="F2272" s="337"/>
      <c r="G2272" s="337"/>
      <c r="I2272" s="93"/>
    </row>
    <row r="2273" spans="1:9" s="89" customFormat="1" ht="21" hidden="1" customHeight="1">
      <c r="A2273" s="87"/>
      <c r="B2273" s="88" t="s">
        <v>198</v>
      </c>
      <c r="C2273" s="88"/>
      <c r="D2273" s="355" t="e">
        <f>#REF!&amp;". Do lấy TSĐG làm chuẩn nên tổ thẩm định đánh giá TSĐG đạt tỷ lệ 100%"</f>
        <v>#REF!</v>
      </c>
      <c r="E2273" s="356"/>
      <c r="F2273" s="356"/>
      <c r="G2273" s="356"/>
      <c r="I2273" s="93"/>
    </row>
    <row r="2274" spans="1:9" s="89" customFormat="1" ht="21" hidden="1" customHeight="1">
      <c r="A2274" s="86" t="s">
        <v>199</v>
      </c>
      <c r="B2274" s="88" t="s">
        <v>200</v>
      </c>
      <c r="C2274" s="88" t="s">
        <v>64</v>
      </c>
      <c r="D2274" s="95" t="e">
        <f>#REF!</f>
        <v>#REF!</v>
      </c>
      <c r="E2274" s="92"/>
      <c r="F2274" s="332" t="str">
        <f>IF(D2275&gt;100%,"Lợi thế hơn tài sản thẩm định giá",IF(D2275=100%,"Tương đương tài sản thẩm định giá",IF(D2275&lt;100%,"Kém lợi thế hơn tài sản thẩm định giá")))</f>
        <v>Tương đương tài sản thẩm định giá</v>
      </c>
      <c r="G2274" s="332"/>
      <c r="I2274" s="93"/>
    </row>
    <row r="2275" spans="1:9" s="89" customFormat="1" ht="21" hidden="1" customHeight="1">
      <c r="A2275" s="86"/>
      <c r="B2275" s="84" t="s">
        <v>201</v>
      </c>
      <c r="C2275" s="88" t="s">
        <v>64</v>
      </c>
      <c r="D2275" s="90">
        <v>1</v>
      </c>
      <c r="E2275" s="84"/>
      <c r="F2275" s="84"/>
      <c r="G2275" s="84"/>
      <c r="I2275" s="93"/>
    </row>
    <row r="2276" spans="1:9" s="89" customFormat="1" ht="21" hidden="1" customHeight="1">
      <c r="A2276" s="86" t="s">
        <v>199</v>
      </c>
      <c r="B2276" s="88" t="s">
        <v>202</v>
      </c>
      <c r="C2276" s="88" t="s">
        <v>64</v>
      </c>
      <c r="D2276" s="95" t="e">
        <f>#REF!</f>
        <v>#REF!</v>
      </c>
      <c r="E2276" s="92"/>
      <c r="F2276" s="332" t="str">
        <f>IF(D2277&gt;100%,"Lợi thế hơn tài sản thẩm định giá",IF(D2277=100%,"Tương đương tài sản thẩm định giá",IF(D2277&lt;100%,"Kém lợi thế hơn tài sản thẩm định giá")))</f>
        <v>Tương đương tài sản thẩm định giá</v>
      </c>
      <c r="G2276" s="332"/>
      <c r="I2276" s="93"/>
    </row>
    <row r="2277" spans="1:9" s="89" customFormat="1" ht="21" hidden="1" customHeight="1">
      <c r="A2277" s="86"/>
      <c r="B2277" s="84" t="s">
        <v>203</v>
      </c>
      <c r="C2277" s="88" t="s">
        <v>64</v>
      </c>
      <c r="D2277" s="90">
        <v>1</v>
      </c>
      <c r="E2277" s="84"/>
      <c r="F2277" s="84"/>
      <c r="G2277" s="84"/>
      <c r="I2277" s="93"/>
    </row>
    <row r="2278" spans="1:9" s="89" customFormat="1" ht="21" hidden="1" customHeight="1">
      <c r="A2278" s="86" t="s">
        <v>199</v>
      </c>
      <c r="B2278" s="88" t="s">
        <v>204</v>
      </c>
      <c r="C2278" s="88" t="s">
        <v>64</v>
      </c>
      <c r="D2278" s="95" t="e">
        <f>#REF!</f>
        <v>#REF!</v>
      </c>
      <c r="E2278" s="92"/>
      <c r="F2278" s="332" t="str">
        <f>IF(D2279&gt;100%,"Lợi thế hơn tài sản thẩm định giá",IF(D2279=100%,"Tương đương tài sản thẩm định giá",IF(D2279&lt;100%,"Kém lợi thế hơn tài sản thẩm định giá")))</f>
        <v>Tương đương tài sản thẩm định giá</v>
      </c>
      <c r="G2278" s="332"/>
      <c r="I2278" s="93"/>
    </row>
    <row r="2279" spans="1:9" s="89" customFormat="1" ht="21" hidden="1" customHeight="1">
      <c r="A2279" s="86"/>
      <c r="B2279" s="84" t="s">
        <v>205</v>
      </c>
      <c r="C2279" s="88" t="s">
        <v>64</v>
      </c>
      <c r="D2279" s="90">
        <v>1</v>
      </c>
      <c r="E2279" s="84"/>
      <c r="F2279" s="84"/>
      <c r="G2279" s="84"/>
      <c r="I2279" s="93"/>
    </row>
    <row r="2280" spans="1:9" s="89" customFormat="1" ht="21" hidden="1" customHeight="1">
      <c r="A2280" s="94" t="s">
        <v>55</v>
      </c>
      <c r="B2280" s="337" t="s">
        <v>212</v>
      </c>
      <c r="C2280" s="337"/>
      <c r="D2280" s="337"/>
      <c r="E2280" s="337"/>
      <c r="F2280" s="337"/>
      <c r="G2280" s="337"/>
      <c r="I2280" s="93"/>
    </row>
    <row r="2281" spans="1:9" s="89" customFormat="1" ht="21" hidden="1" customHeight="1">
      <c r="A2281" s="87"/>
      <c r="B2281" s="88" t="s">
        <v>198</v>
      </c>
      <c r="C2281" s="88"/>
      <c r="D2281" s="355" t="str">
        <f>D2321&amp;" Do lấy TSĐG làm chuẩn nên tổ thẩm định đánh giá TSĐG đạt tỷ lệ 100%"</f>
        <v>HOHAN Do lấy TSĐG làm chuẩn nên tổ thẩm định đánh giá TSĐG đạt tỷ lệ 100%</v>
      </c>
      <c r="E2281" s="356"/>
      <c r="F2281" s="356"/>
      <c r="G2281" s="356"/>
      <c r="I2281" s="93"/>
    </row>
    <row r="2282" spans="1:9" s="89" customFormat="1" ht="21" hidden="1" customHeight="1">
      <c r="A2282" s="86" t="s">
        <v>199</v>
      </c>
      <c r="B2282" s="88" t="s">
        <v>200</v>
      </c>
      <c r="C2282" s="88" t="s">
        <v>64</v>
      </c>
      <c r="D2282" s="331" t="str">
        <f>E2321</f>
        <v>ISUZU</v>
      </c>
      <c r="E2282" s="331"/>
      <c r="F2282" s="332" t="str">
        <f>IF(D2283&gt;100%,"Lợi thế hơn tài sản thẩm định giá",IF(D2283=100%,"Tương đương tài sản thẩm định giá",IF(D2283&lt;100%,"Kém lợi thế hơn tài sản thẩm định giá")))</f>
        <v>Tương đương tài sản thẩm định giá</v>
      </c>
      <c r="G2282" s="332"/>
      <c r="I2282" s="93"/>
    </row>
    <row r="2283" spans="1:9" s="89" customFormat="1" ht="21" hidden="1" customHeight="1">
      <c r="A2283" s="86"/>
      <c r="B2283" s="84" t="s">
        <v>201</v>
      </c>
      <c r="C2283" s="88" t="s">
        <v>64</v>
      </c>
      <c r="D2283" s="90">
        <v>1</v>
      </c>
      <c r="E2283" s="84"/>
      <c r="F2283" s="84"/>
      <c r="G2283" s="84"/>
      <c r="I2283" s="93"/>
    </row>
    <row r="2284" spans="1:9" s="89" customFormat="1" ht="21" hidden="1" customHeight="1">
      <c r="A2284" s="86" t="s">
        <v>199</v>
      </c>
      <c r="B2284" s="88" t="s">
        <v>202</v>
      </c>
      <c r="C2284" s="88" t="s">
        <v>64</v>
      </c>
      <c r="D2284" s="331" t="str">
        <f>F2321</f>
        <v>THACO</v>
      </c>
      <c r="E2284" s="331"/>
      <c r="F2284" s="332" t="str">
        <f>IF(D2285&gt;100%,"Lợi thế hơn tài sản thẩm định giá",IF(D2285=100%,"Tương đương tài sản thẩm định giá",IF(D2285&lt;100%,"Kém lợi thế hơn tài sản thẩm định giá")))</f>
        <v>Lợi thế hơn tài sản thẩm định giá</v>
      </c>
      <c r="G2284" s="332"/>
      <c r="I2284" s="93"/>
    </row>
    <row r="2285" spans="1:9" s="89" customFormat="1" ht="21" hidden="1" customHeight="1">
      <c r="A2285" s="86"/>
      <c r="B2285" s="84" t="s">
        <v>203</v>
      </c>
      <c r="C2285" s="88" t="s">
        <v>64</v>
      </c>
      <c r="D2285" s="90">
        <v>1.05</v>
      </c>
      <c r="E2285" s="84"/>
      <c r="F2285" s="84"/>
      <c r="G2285" s="84"/>
      <c r="I2285" s="93"/>
    </row>
    <row r="2286" spans="1:9" s="89" customFormat="1" ht="21" hidden="1" customHeight="1">
      <c r="A2286" s="86" t="s">
        <v>199</v>
      </c>
      <c r="B2286" s="88" t="s">
        <v>204</v>
      </c>
      <c r="C2286" s="88" t="s">
        <v>64</v>
      </c>
      <c r="D2286" s="331" t="str">
        <f>G2321</f>
        <v>HUYNDAI</v>
      </c>
      <c r="E2286" s="331"/>
      <c r="F2286" s="332" t="str">
        <f>IF(D2287&gt;100%,"Lợi thế hơn tài sản thẩm định giá",IF(D2287=100%,"Tương đương tài sản thẩm định giá",IF(D2287&lt;100%,"Kém lợi thế hơn tài sản thẩm định giá")))</f>
        <v>Lợi thế hơn tài sản thẩm định giá</v>
      </c>
      <c r="G2286" s="332"/>
      <c r="I2286" s="93"/>
    </row>
    <row r="2287" spans="1:9" s="89" customFormat="1" ht="21" hidden="1" customHeight="1">
      <c r="A2287" s="86"/>
      <c r="B2287" s="84" t="s">
        <v>205</v>
      </c>
      <c r="C2287" s="88" t="s">
        <v>64</v>
      </c>
      <c r="D2287" s="90">
        <v>1.05</v>
      </c>
      <c r="E2287" s="84"/>
      <c r="F2287" s="84"/>
      <c r="G2287" s="84"/>
      <c r="I2287" s="93"/>
    </row>
    <row r="2288" spans="1:9" ht="22.5" hidden="1" customHeight="1">
      <c r="A2288" s="303" t="s">
        <v>274</v>
      </c>
      <c r="B2288" s="303"/>
      <c r="C2288" s="303"/>
      <c r="D2288" s="303"/>
      <c r="E2288" s="303"/>
      <c r="F2288" s="303"/>
      <c r="G2288" s="303"/>
    </row>
    <row r="2289" spans="1:9" ht="6" hidden="1" customHeight="1">
      <c r="B2289" s="22"/>
      <c r="C2289" s="22"/>
      <c r="E2289" s="18" t="s">
        <v>213</v>
      </c>
    </row>
    <row r="2290" spans="1:9" ht="17.45" hidden="1" customHeight="1">
      <c r="A2290" s="51" t="s">
        <v>1</v>
      </c>
      <c r="B2290" s="51" t="s">
        <v>214</v>
      </c>
      <c r="C2290" s="65"/>
      <c r="D2290" s="51" t="s">
        <v>215</v>
      </c>
      <c r="E2290" s="51" t="s">
        <v>174</v>
      </c>
      <c r="F2290" s="51" t="s">
        <v>175</v>
      </c>
      <c r="G2290" s="51" t="s">
        <v>176</v>
      </c>
    </row>
    <row r="2291" spans="1:9" hidden="1">
      <c r="A2291" s="51">
        <v>1</v>
      </c>
      <c r="B2291" s="96" t="s">
        <v>63</v>
      </c>
      <c r="C2291" s="65"/>
      <c r="D2291" s="97" t="str">
        <f>D2210</f>
        <v>Ô tô xi téc (chở xăng)</v>
      </c>
      <c r="E2291" s="97" t="str">
        <f>E2210</f>
        <v>Ô tô xi téc (chở xăng)</v>
      </c>
      <c r="F2291" s="97" t="str">
        <f>F2210</f>
        <v>Ô tô xi téc (chở xăng)</v>
      </c>
      <c r="G2291" s="97" t="str">
        <f>G2210</f>
        <v>Ô tô xi téc (chở xăng)</v>
      </c>
    </row>
    <row r="2292" spans="1:9" ht="18" hidden="1" customHeight="1">
      <c r="A2292" s="98">
        <v>2</v>
      </c>
      <c r="B2292" s="96" t="s">
        <v>181</v>
      </c>
      <c r="C2292" s="206" t="s">
        <v>64</v>
      </c>
      <c r="D2292" s="80" t="str">
        <f>D2215</f>
        <v>Tháng 10 năm 2023</v>
      </c>
      <c r="E2292" s="100" t="str">
        <f>E2215</f>
        <v>Tháng 10 năm 2023</v>
      </c>
      <c r="F2292" s="100" t="str">
        <f>F2215</f>
        <v>Tháng 10 năm 2023</v>
      </c>
      <c r="G2292" s="100" t="str">
        <f>G2215</f>
        <v>Tháng 10 năm 2023</v>
      </c>
    </row>
    <row r="2293" spans="1:9" ht="19.7" hidden="1" customHeight="1">
      <c r="A2293" s="98">
        <v>3</v>
      </c>
      <c r="B2293" s="96" t="s">
        <v>186</v>
      </c>
      <c r="C2293" s="206" t="s">
        <v>64</v>
      </c>
      <c r="D2293" s="101"/>
      <c r="E2293" s="75" t="str">
        <f>E2219</f>
        <v>Đã giao bán</v>
      </c>
      <c r="F2293" s="75" t="str">
        <f>F2219</f>
        <v>Đã giao bán</v>
      </c>
      <c r="G2293" s="75" t="str">
        <f>G2219</f>
        <v>Đã giao bán</v>
      </c>
    </row>
    <row r="2294" spans="1:9" ht="33.75" hidden="1" customHeight="1">
      <c r="A2294" s="98">
        <v>4</v>
      </c>
      <c r="B2294" s="96" t="s">
        <v>282</v>
      </c>
      <c r="C2294" s="206" t="s">
        <v>64</v>
      </c>
      <c r="D2294" s="101"/>
      <c r="E2294" s="75">
        <f>E2224</f>
        <v>810000000</v>
      </c>
      <c r="F2294" s="75">
        <f>F2224</f>
        <v>882000000</v>
      </c>
      <c r="G2294" s="75">
        <f>G2224</f>
        <v>990000000</v>
      </c>
    </row>
    <row r="2295" spans="1:9" s="22" customFormat="1" ht="31.5" hidden="1">
      <c r="A2295" s="98">
        <v>5</v>
      </c>
      <c r="B2295" s="96" t="s">
        <v>216</v>
      </c>
      <c r="C2295" s="206" t="s">
        <v>64</v>
      </c>
      <c r="D2295" s="102"/>
      <c r="E2295" s="103"/>
      <c r="F2295" s="103"/>
      <c r="G2295" s="103"/>
      <c r="I2295" s="23"/>
    </row>
    <row r="2296" spans="1:9" s="22" customFormat="1" ht="31.5" hidden="1">
      <c r="A2296" s="333" t="s">
        <v>217</v>
      </c>
      <c r="B2296" s="104" t="s">
        <v>218</v>
      </c>
      <c r="C2296" s="65" t="s">
        <v>64</v>
      </c>
      <c r="D2296" s="105" t="str">
        <f>D2216</f>
        <v>Giấy đăng ký xe, đăng kiểm xe</v>
      </c>
      <c r="E2296" s="105" t="str">
        <f>E2216</f>
        <v>Giấy đăng ký xe, đăng kiểm xe</v>
      </c>
      <c r="F2296" s="105" t="str">
        <f>F2216</f>
        <v>Giấy đăng ký xe, đăng kiểm xe</v>
      </c>
      <c r="G2296" s="105" t="str">
        <f>G2216</f>
        <v>Giấy đăng ký xe, đăng kiểm xe</v>
      </c>
      <c r="I2296" s="23"/>
    </row>
    <row r="2297" spans="1:9" s="22" customFormat="1" ht="17.45" hidden="1" customHeight="1">
      <c r="A2297" s="333"/>
      <c r="B2297" s="106" t="s">
        <v>219</v>
      </c>
      <c r="C2297" s="206" t="s">
        <v>64</v>
      </c>
      <c r="D2297" s="78">
        <v>1</v>
      </c>
      <c r="E2297" s="78">
        <v>1</v>
      </c>
      <c r="F2297" s="78">
        <v>1</v>
      </c>
      <c r="G2297" s="78">
        <v>1</v>
      </c>
      <c r="I2297" s="23"/>
    </row>
    <row r="2298" spans="1:9" s="22" customFormat="1" ht="20.45" hidden="1" customHeight="1">
      <c r="A2298" s="333"/>
      <c r="B2298" s="106" t="s">
        <v>220</v>
      </c>
      <c r="C2298" s="206" t="s">
        <v>64</v>
      </c>
      <c r="D2298" s="78"/>
      <c r="E2298" s="107">
        <f>(D2297-E2297)/E2297</f>
        <v>0</v>
      </c>
      <c r="F2298" s="107">
        <f>(D2297-F2297)/F2297</f>
        <v>0</v>
      </c>
      <c r="G2298" s="107">
        <f>(D2297-G2297)/G2297</f>
        <v>0</v>
      </c>
      <c r="I2298" s="23"/>
    </row>
    <row r="2299" spans="1:9" s="22" customFormat="1" ht="18" hidden="1" customHeight="1">
      <c r="A2299" s="333"/>
      <c r="B2299" s="106" t="s">
        <v>284</v>
      </c>
      <c r="C2299" s="206" t="s">
        <v>64</v>
      </c>
      <c r="D2299" s="101"/>
      <c r="E2299" s="75">
        <f>E2294*E2298</f>
        <v>0</v>
      </c>
      <c r="F2299" s="75">
        <f>F2294*F2298</f>
        <v>0</v>
      </c>
      <c r="G2299" s="75">
        <f>G2294*G2298</f>
        <v>0</v>
      </c>
      <c r="I2299" s="23"/>
    </row>
    <row r="2300" spans="1:9" s="22" customFormat="1" ht="20.45" hidden="1" customHeight="1">
      <c r="A2300" s="333"/>
      <c r="B2300" s="106" t="s">
        <v>222</v>
      </c>
      <c r="C2300" s="206"/>
      <c r="D2300" s="101"/>
      <c r="E2300" s="75">
        <f>E2294+E2299</f>
        <v>810000000</v>
      </c>
      <c r="F2300" s="75">
        <f>F2294+F2299</f>
        <v>882000000</v>
      </c>
      <c r="G2300" s="75">
        <f>G2294+G2299</f>
        <v>990000000</v>
      </c>
      <c r="I2300" s="23"/>
    </row>
    <row r="2301" spans="1:9" s="22" customFormat="1" hidden="1">
      <c r="A2301" s="333" t="s">
        <v>223</v>
      </c>
      <c r="B2301" s="104" t="s">
        <v>224</v>
      </c>
      <c r="C2301" s="65" t="s">
        <v>64</v>
      </c>
      <c r="D2301" s="108">
        <f>D2212</f>
        <v>2015</v>
      </c>
      <c r="E2301" s="108">
        <f>E2212</f>
        <v>2014</v>
      </c>
      <c r="F2301" s="108">
        <f>F2212</f>
        <v>2015</v>
      </c>
      <c r="G2301" s="108">
        <f>G2212</f>
        <v>2016</v>
      </c>
      <c r="I2301" s="23"/>
    </row>
    <row r="2302" spans="1:9" s="22" customFormat="1" ht="20.45" hidden="1" customHeight="1">
      <c r="A2302" s="333"/>
      <c r="B2302" s="106" t="s">
        <v>219</v>
      </c>
      <c r="C2302" s="206" t="s">
        <v>64</v>
      </c>
      <c r="D2302" s="78">
        <v>1</v>
      </c>
      <c r="E2302" s="78">
        <v>0.95</v>
      </c>
      <c r="F2302" s="78">
        <v>1</v>
      </c>
      <c r="G2302" s="78">
        <v>1.05</v>
      </c>
      <c r="I2302" s="23"/>
    </row>
    <row r="2303" spans="1:9" s="22" customFormat="1" ht="20.45" hidden="1" customHeight="1">
      <c r="A2303" s="333"/>
      <c r="B2303" s="106" t="s">
        <v>220</v>
      </c>
      <c r="C2303" s="206" t="s">
        <v>64</v>
      </c>
      <c r="D2303" s="78"/>
      <c r="E2303" s="107">
        <f>(D2302-E2302)/E2302</f>
        <v>5.2631578947368474E-2</v>
      </c>
      <c r="F2303" s="107">
        <f>(D2302-F2302)/F2302</f>
        <v>0</v>
      </c>
      <c r="G2303" s="107">
        <f>(D2302-G2302)/G2302</f>
        <v>-4.7619047619047658E-2</v>
      </c>
      <c r="I2303" s="23"/>
    </row>
    <row r="2304" spans="1:9" s="22" customFormat="1" ht="18" hidden="1" customHeight="1">
      <c r="A2304" s="333"/>
      <c r="B2304" s="106" t="s">
        <v>284</v>
      </c>
      <c r="C2304" s="206" t="s">
        <v>64</v>
      </c>
      <c r="D2304" s="101"/>
      <c r="E2304" s="75">
        <f>E2294*E2303</f>
        <v>42631578.947368465</v>
      </c>
      <c r="F2304" s="75">
        <f>F2294*F2303</f>
        <v>0</v>
      </c>
      <c r="G2304" s="75">
        <f>G2294*G2303</f>
        <v>-47142857.142857179</v>
      </c>
      <c r="I2304" s="23"/>
    </row>
    <row r="2305" spans="1:9" s="22" customFormat="1" ht="16.350000000000001" hidden="1" customHeight="1">
      <c r="A2305" s="333"/>
      <c r="B2305" s="106" t="s">
        <v>222</v>
      </c>
      <c r="C2305" s="206"/>
      <c r="D2305" s="101"/>
      <c r="E2305" s="75">
        <f>E2300+E2304</f>
        <v>852631578.9473685</v>
      </c>
      <c r="F2305" s="75">
        <f>F2300+F2304</f>
        <v>882000000</v>
      </c>
      <c r="G2305" s="75">
        <f>G2300+G2304</f>
        <v>942857142.85714281</v>
      </c>
      <c r="I2305" s="23"/>
    </row>
    <row r="2306" spans="1:9" ht="16.350000000000001" hidden="1" customHeight="1">
      <c r="A2306" s="333" t="s">
        <v>225</v>
      </c>
      <c r="B2306" s="104" t="str">
        <f>B2221</f>
        <v>Màu sơn</v>
      </c>
      <c r="C2306" s="65" t="s">
        <v>64</v>
      </c>
      <c r="D2306" s="105"/>
      <c r="E2306" s="105"/>
      <c r="F2306" s="105"/>
      <c r="G2306" s="105"/>
    </row>
    <row r="2307" spans="1:9" ht="21.75" hidden="1" customHeight="1">
      <c r="A2307" s="333"/>
      <c r="B2307" s="106" t="s">
        <v>219</v>
      </c>
      <c r="C2307" s="206" t="s">
        <v>64</v>
      </c>
      <c r="D2307" s="78">
        <v>1</v>
      </c>
      <c r="E2307" s="78">
        <v>1</v>
      </c>
      <c r="F2307" s="78">
        <v>1</v>
      </c>
      <c r="G2307" s="78">
        <v>1</v>
      </c>
    </row>
    <row r="2308" spans="1:9" ht="21.75" hidden="1" customHeight="1">
      <c r="A2308" s="333"/>
      <c r="B2308" s="106" t="s">
        <v>220</v>
      </c>
      <c r="C2308" s="206" t="s">
        <v>64</v>
      </c>
      <c r="D2308" s="78"/>
      <c r="E2308" s="107">
        <f>(D2307-E2307)/E2307</f>
        <v>0</v>
      </c>
      <c r="F2308" s="107">
        <f>(D2307-F2307)/F2307</f>
        <v>0</v>
      </c>
      <c r="G2308" s="107">
        <f>(D2307-G2307)/G2307</f>
        <v>0</v>
      </c>
    </row>
    <row r="2309" spans="1:9" ht="21.75" hidden="1" customHeight="1">
      <c r="A2309" s="333"/>
      <c r="B2309" s="106" t="s">
        <v>221</v>
      </c>
      <c r="C2309" s="206" t="s">
        <v>64</v>
      </c>
      <c r="D2309" s="101"/>
      <c r="E2309" s="75">
        <f>E2294*E2308</f>
        <v>0</v>
      </c>
      <c r="F2309" s="75">
        <f>F2294*F2308</f>
        <v>0</v>
      </c>
      <c r="G2309" s="75">
        <f>G2294*G2308</f>
        <v>0</v>
      </c>
    </row>
    <row r="2310" spans="1:9" ht="21.75" hidden="1" customHeight="1">
      <c r="A2310" s="333"/>
      <c r="B2310" s="106" t="s">
        <v>222</v>
      </c>
      <c r="C2310" s="206"/>
      <c r="D2310" s="101"/>
      <c r="E2310" s="75">
        <f>E2305+E2309</f>
        <v>852631578.9473685</v>
      </c>
      <c r="F2310" s="75">
        <f>F2305+F2309</f>
        <v>882000000</v>
      </c>
      <c r="G2310" s="75">
        <f>G2305+G2309</f>
        <v>942857142.85714281</v>
      </c>
    </row>
    <row r="2311" spans="1:9" s="109" customFormat="1" hidden="1">
      <c r="A2311" s="333" t="s">
        <v>225</v>
      </c>
      <c r="B2311" s="104" t="str">
        <f>B2222</f>
        <v>Biển số</v>
      </c>
      <c r="C2311" s="207" t="s">
        <v>64</v>
      </c>
      <c r="D2311" s="105" t="str">
        <f>D2222</f>
        <v>29C - 825.47</v>
      </c>
      <c r="E2311" s="105" t="str">
        <f>E2222</f>
        <v>Hà Nội</v>
      </c>
      <c r="F2311" s="105" t="str">
        <f>F2222</f>
        <v>Hà Nội</v>
      </c>
      <c r="G2311" s="105" t="str">
        <f>G2222</f>
        <v>Đắk Nông</v>
      </c>
      <c r="I2311" s="110"/>
    </row>
    <row r="2312" spans="1:9" ht="17.45" hidden="1" customHeight="1">
      <c r="A2312" s="333"/>
      <c r="B2312" s="106" t="s">
        <v>219</v>
      </c>
      <c r="C2312" s="206" t="s">
        <v>64</v>
      </c>
      <c r="D2312" s="78">
        <v>1</v>
      </c>
      <c r="E2312" s="78">
        <v>1</v>
      </c>
      <c r="F2312" s="78">
        <v>1</v>
      </c>
      <c r="G2312" s="78">
        <v>1</v>
      </c>
      <c r="H2312" s="78">
        <v>1</v>
      </c>
    </row>
    <row r="2313" spans="1:9" ht="17.45" hidden="1" customHeight="1">
      <c r="A2313" s="333"/>
      <c r="B2313" s="106" t="s">
        <v>220</v>
      </c>
      <c r="C2313" s="206" t="s">
        <v>64</v>
      </c>
      <c r="D2313" s="101"/>
      <c r="E2313" s="107">
        <f>(D2312-E2312)/E2312</f>
        <v>0</v>
      </c>
      <c r="F2313" s="107">
        <f>(D2312-F2312)/F2312</f>
        <v>0</v>
      </c>
      <c r="G2313" s="107">
        <f>(D2312-G2312)/G2312</f>
        <v>0</v>
      </c>
    </row>
    <row r="2314" spans="1:9" ht="18" hidden="1" customHeight="1">
      <c r="A2314" s="333"/>
      <c r="B2314" s="106" t="s">
        <v>221</v>
      </c>
      <c r="C2314" s="206" t="s">
        <v>64</v>
      </c>
      <c r="D2314" s="101"/>
      <c r="E2314" s="76">
        <f>E2313*E2294</f>
        <v>0</v>
      </c>
      <c r="F2314" s="76">
        <f>F2313*F2294</f>
        <v>0</v>
      </c>
      <c r="G2314" s="76">
        <v>18000000</v>
      </c>
    </row>
    <row r="2315" spans="1:9" ht="17.45" hidden="1" customHeight="1">
      <c r="A2315" s="333"/>
      <c r="B2315" s="106" t="s">
        <v>222</v>
      </c>
      <c r="C2315" s="206"/>
      <c r="D2315" s="101"/>
      <c r="E2315" s="76">
        <f>E2310+E2314</f>
        <v>852631578.9473685</v>
      </c>
      <c r="F2315" s="76">
        <f>F2310+F2314</f>
        <v>882000000</v>
      </c>
      <c r="G2315" s="76">
        <f>G2310+G2314</f>
        <v>960857142.85714281</v>
      </c>
    </row>
    <row r="2316" spans="1:9" s="109" customFormat="1" hidden="1">
      <c r="A2316" s="333" t="s">
        <v>228</v>
      </c>
      <c r="B2316" s="104" t="str">
        <f>B2223</f>
        <v>Số km đã đi</v>
      </c>
      <c r="C2316" s="207" t="s">
        <v>64</v>
      </c>
      <c r="D2316" s="111">
        <f>D2223</f>
        <v>411568</v>
      </c>
      <c r="E2316" s="111" t="str">
        <f>E2223</f>
        <v>Không xác định</v>
      </c>
      <c r="F2316" s="111" t="str">
        <f>F2223</f>
        <v>Không xác định</v>
      </c>
      <c r="G2316" s="111" t="str">
        <f>G2223</f>
        <v>Không xác định</v>
      </c>
      <c r="I2316" s="110"/>
    </row>
    <row r="2317" spans="1:9" ht="15" hidden="1" customHeight="1">
      <c r="A2317" s="333"/>
      <c r="B2317" s="106" t="s">
        <v>219</v>
      </c>
      <c r="C2317" s="206" t="s">
        <v>64</v>
      </c>
      <c r="D2317" s="78">
        <v>1</v>
      </c>
      <c r="E2317" s="78">
        <v>1</v>
      </c>
      <c r="F2317" s="78">
        <v>1</v>
      </c>
      <c r="G2317" s="78">
        <v>1</v>
      </c>
      <c r="H2317" s="78">
        <v>1</v>
      </c>
    </row>
    <row r="2318" spans="1:9" ht="15.6" hidden="1" customHeight="1">
      <c r="A2318" s="333"/>
      <c r="B2318" s="106" t="s">
        <v>220</v>
      </c>
      <c r="C2318" s="206" t="s">
        <v>64</v>
      </c>
      <c r="D2318" s="101"/>
      <c r="E2318" s="107">
        <f>(1-E2317)/E2317</f>
        <v>0</v>
      </c>
      <c r="F2318" s="107">
        <f>(1-F2317)/F2317</f>
        <v>0</v>
      </c>
      <c r="G2318" s="107">
        <f>(1-G2317)/G2317</f>
        <v>0</v>
      </c>
    </row>
    <row r="2319" spans="1:9" ht="17.45" hidden="1" customHeight="1">
      <c r="A2319" s="333"/>
      <c r="B2319" s="106" t="s">
        <v>221</v>
      </c>
      <c r="C2319" s="206" t="s">
        <v>64</v>
      </c>
      <c r="D2319" s="101"/>
      <c r="E2319" s="76">
        <f>E2318*E2294</f>
        <v>0</v>
      </c>
      <c r="F2319" s="76">
        <f>F2318*F2294</f>
        <v>0</v>
      </c>
      <c r="G2319" s="76">
        <f>G2318*G2294</f>
        <v>0</v>
      </c>
    </row>
    <row r="2320" spans="1:9" ht="13.7" hidden="1" customHeight="1">
      <c r="A2320" s="333"/>
      <c r="B2320" s="106" t="s">
        <v>222</v>
      </c>
      <c r="C2320" s="206"/>
      <c r="D2320" s="101"/>
      <c r="E2320" s="76">
        <f>E2315+E2319</f>
        <v>852631578.9473685</v>
      </c>
      <c r="F2320" s="76">
        <f>F2315+F2319</f>
        <v>882000000</v>
      </c>
      <c r="G2320" s="76">
        <f>G2315+G2319</f>
        <v>960857142.85714281</v>
      </c>
    </row>
    <row r="2321" spans="1:11" hidden="1">
      <c r="A2321" s="333" t="s">
        <v>227</v>
      </c>
      <c r="B2321" s="157" t="str">
        <f t="shared" ref="B2321:G2321" si="9">B2211</f>
        <v>Dòng xe</v>
      </c>
      <c r="C2321" s="121">
        <f t="shared" si="9"/>
        <v>0</v>
      </c>
      <c r="D2321" s="111" t="str">
        <f t="shared" si="9"/>
        <v>HOHAN</v>
      </c>
      <c r="E2321" s="111" t="str">
        <f t="shared" si="9"/>
        <v>ISUZU</v>
      </c>
      <c r="F2321" s="111" t="str">
        <f t="shared" si="9"/>
        <v>THACO</v>
      </c>
      <c r="G2321" s="111" t="str">
        <f t="shared" si="9"/>
        <v>HUYNDAI</v>
      </c>
    </row>
    <row r="2322" spans="1:11" ht="19.350000000000001" hidden="1" customHeight="1">
      <c r="A2322" s="333"/>
      <c r="B2322" s="106" t="s">
        <v>219</v>
      </c>
      <c r="C2322" s="206" t="s">
        <v>64</v>
      </c>
      <c r="D2322" s="78">
        <v>1</v>
      </c>
      <c r="E2322" s="78">
        <v>1</v>
      </c>
      <c r="F2322" s="78">
        <v>0.97</v>
      </c>
      <c r="G2322" s="78">
        <v>1.03</v>
      </c>
      <c r="H2322" s="78">
        <v>1</v>
      </c>
    </row>
    <row r="2323" spans="1:11" ht="18.600000000000001" hidden="1" customHeight="1">
      <c r="A2323" s="333"/>
      <c r="B2323" s="106" t="s">
        <v>220</v>
      </c>
      <c r="C2323" s="206" t="s">
        <v>64</v>
      </c>
      <c r="D2323" s="78"/>
      <c r="E2323" s="107" t="e">
        <f>(#REF!-E2322)/E2322</f>
        <v>#REF!</v>
      </c>
      <c r="F2323" s="107" t="e">
        <f>(#REF!-F2322)/F2322</f>
        <v>#REF!</v>
      </c>
      <c r="G2323" s="107" t="e">
        <f>(#REF!-G2322)/G2322</f>
        <v>#REF!</v>
      </c>
    </row>
    <row r="2324" spans="1:11" ht="17.45" hidden="1" customHeight="1">
      <c r="A2324" s="333"/>
      <c r="B2324" s="106" t="s">
        <v>221</v>
      </c>
      <c r="C2324" s="206" t="s">
        <v>64</v>
      </c>
      <c r="D2324" s="101"/>
      <c r="E2324" s="75" t="e">
        <f>E2323*E2294</f>
        <v>#REF!</v>
      </c>
      <c r="F2324" s="75" t="e">
        <f>F2323*F2294</f>
        <v>#REF!</v>
      </c>
      <c r="G2324" s="75" t="e">
        <f>G2323*G2294</f>
        <v>#REF!</v>
      </c>
    </row>
    <row r="2325" spans="1:11" ht="16.350000000000001" hidden="1" customHeight="1">
      <c r="A2325" s="333"/>
      <c r="B2325" s="106" t="s">
        <v>222</v>
      </c>
      <c r="C2325" s="206" t="s">
        <v>64</v>
      </c>
      <c r="D2325" s="101"/>
      <c r="E2325" s="75" t="e">
        <f>E2320+E2324</f>
        <v>#REF!</v>
      </c>
      <c r="F2325" s="75" t="e">
        <f>F2320+F2324</f>
        <v>#REF!</v>
      </c>
      <c r="G2325" s="75" t="e">
        <f>G2320+G2324</f>
        <v>#REF!</v>
      </c>
    </row>
    <row r="2326" spans="1:11" ht="17.45" hidden="1" customHeight="1">
      <c r="A2326" s="333" t="s">
        <v>452</v>
      </c>
      <c r="B2326" s="157" t="str">
        <f t="shared" ref="B2326:G2326" si="10">B2213</f>
        <v>Nước sản xuất</v>
      </c>
      <c r="C2326" s="121">
        <f t="shared" si="10"/>
        <v>0</v>
      </c>
      <c r="D2326" s="111" t="str">
        <f t="shared" si="10"/>
        <v>Trung Quốc</v>
      </c>
      <c r="E2326" s="111" t="str">
        <f t="shared" si="10"/>
        <v>Trung Quốc</v>
      </c>
      <c r="F2326" s="111" t="str">
        <f t="shared" si="10"/>
        <v>Việt Nam</v>
      </c>
      <c r="G2326" s="111" t="str">
        <f t="shared" si="10"/>
        <v>Hàn Quốc</v>
      </c>
    </row>
    <row r="2327" spans="1:11" ht="18.600000000000001" hidden="1" customHeight="1">
      <c r="A2327" s="333"/>
      <c r="B2327" s="106" t="s">
        <v>219</v>
      </c>
      <c r="C2327" s="206" t="s">
        <v>64</v>
      </c>
      <c r="D2327" s="78">
        <v>1</v>
      </c>
      <c r="E2327" s="78">
        <v>1</v>
      </c>
      <c r="F2327" s="78">
        <v>0.95</v>
      </c>
      <c r="G2327" s="78">
        <v>1.05</v>
      </c>
      <c r="H2327" s="78">
        <v>1</v>
      </c>
    </row>
    <row r="2328" spans="1:11" ht="19.350000000000001" hidden="1" customHeight="1">
      <c r="A2328" s="333"/>
      <c r="B2328" s="106" t="s">
        <v>220</v>
      </c>
      <c r="C2328" s="206" t="s">
        <v>64</v>
      </c>
      <c r="D2328" s="78"/>
      <c r="E2328" s="107" t="e">
        <f>(#REF!-E2327)/E2327</f>
        <v>#REF!</v>
      </c>
      <c r="F2328" s="107" t="e">
        <f>(#REF!-F2327)/F2327</f>
        <v>#REF!</v>
      </c>
      <c r="G2328" s="107" t="e">
        <f>(#REF!-G2327)/G2327</f>
        <v>#REF!</v>
      </c>
    </row>
    <row r="2329" spans="1:11" ht="19.350000000000001" hidden="1" customHeight="1">
      <c r="A2329" s="333"/>
      <c r="B2329" s="106" t="s">
        <v>221</v>
      </c>
      <c r="C2329" s="206" t="s">
        <v>64</v>
      </c>
      <c r="D2329" s="101"/>
      <c r="E2329" s="75" t="e">
        <f>E2328*E2294</f>
        <v>#REF!</v>
      </c>
      <c r="F2329" s="75" t="e">
        <f>F2328*F2294</f>
        <v>#REF!</v>
      </c>
      <c r="G2329" s="75" t="e">
        <f>G2328*G2294</f>
        <v>#REF!</v>
      </c>
    </row>
    <row r="2330" spans="1:11" ht="16.7" hidden="1" customHeight="1">
      <c r="A2330" s="333"/>
      <c r="B2330" s="106" t="s">
        <v>222</v>
      </c>
      <c r="C2330" s="206" t="s">
        <v>64</v>
      </c>
      <c r="D2330" s="101"/>
      <c r="E2330" s="75" t="e">
        <f>E2325+E2329</f>
        <v>#REF!</v>
      </c>
      <c r="F2330" s="75" t="e">
        <f>F2325+F2329</f>
        <v>#REF!</v>
      </c>
      <c r="G2330" s="75" t="e">
        <f>G2325+G2329</f>
        <v>#REF!</v>
      </c>
    </row>
    <row r="2331" spans="1:11" s="22" customFormat="1" ht="19.350000000000001" hidden="1" customHeight="1">
      <c r="A2331" s="98">
        <v>6</v>
      </c>
      <c r="B2331" s="96" t="s">
        <v>234</v>
      </c>
      <c r="C2331" s="65" t="s">
        <v>64</v>
      </c>
      <c r="D2331" s="102"/>
      <c r="E2331" s="154" t="e">
        <f>E2294+E2309+E2314+E2319+E2324+E2304+E2299+E2329</f>
        <v>#REF!</v>
      </c>
      <c r="F2331" s="154" t="e">
        <f>F2294+F2309+F2314+F2319+F2324+F2304+F2299+F2329</f>
        <v>#REF!</v>
      </c>
      <c r="G2331" s="154" t="e">
        <f>G2294+G2309+G2314+G2319+G2324+G2304+G2299+G2329</f>
        <v>#REF!</v>
      </c>
      <c r="I2331" s="23"/>
    </row>
    <row r="2332" spans="1:11" s="22" customFormat="1" ht="30.6" hidden="1" customHeight="1">
      <c r="A2332" s="98" t="s">
        <v>285</v>
      </c>
      <c r="B2332" s="96" t="s">
        <v>235</v>
      </c>
      <c r="C2332" s="65" t="s">
        <v>64</v>
      </c>
      <c r="D2332" s="102"/>
      <c r="E2332" s="334" t="e">
        <f>ROUND((E2331+F2331+G2331)/3,-7)</f>
        <v>#REF!</v>
      </c>
      <c r="F2332" s="334"/>
      <c r="G2332" s="334"/>
      <c r="I2332" s="23"/>
    </row>
    <row r="2333" spans="1:11" s="22" customFormat="1" ht="46.7" hidden="1" customHeight="1">
      <c r="A2333" s="98" t="s">
        <v>286</v>
      </c>
      <c r="B2333" s="96" t="s">
        <v>236</v>
      </c>
      <c r="C2333" s="65" t="s">
        <v>64</v>
      </c>
      <c r="D2333" s="102"/>
      <c r="E2333" s="155" t="e">
        <f>(E2331-E2332)/E2332</f>
        <v>#REF!</v>
      </c>
      <c r="F2333" s="155" t="e">
        <f>(F2331-E2332)/E2332</f>
        <v>#REF!</v>
      </c>
      <c r="G2333" s="155" t="e">
        <f>(G2331-E2332)/E2332</f>
        <v>#REF!</v>
      </c>
      <c r="I2333" s="23"/>
    </row>
    <row r="2334" spans="1:11" ht="21" hidden="1" customHeight="1">
      <c r="A2334" s="98">
        <v>7</v>
      </c>
      <c r="B2334" s="99" t="s">
        <v>237</v>
      </c>
      <c r="C2334" s="206" t="s">
        <v>64</v>
      </c>
      <c r="D2334" s="114"/>
      <c r="E2334" s="76" t="e">
        <f>ABS(E2309)+ABS(E2314)+ABS(E2319)+ABS(E2324)+ ABS(E2304)+ ABS(E2299)+ABS(E2329)</f>
        <v>#REF!</v>
      </c>
      <c r="F2334" s="76" t="e">
        <f>ABS(F2309)+ABS(F2314)+ABS(F2319)+ABS(F2324)+ ABS(F2304)+ ABS(F2299)+ABS(F2329)</f>
        <v>#REF!</v>
      </c>
      <c r="G2334" s="76" t="e">
        <f>ABS(G2309)+ABS(G2314)+ABS(G2319)+ABS(G2324)+ ABS(G2304)+ ABS(G2299)+ABS(G2329)</f>
        <v>#REF!</v>
      </c>
    </row>
    <row r="2335" spans="1:11" ht="18" hidden="1" customHeight="1">
      <c r="A2335" s="98">
        <v>8</v>
      </c>
      <c r="B2335" s="99" t="s">
        <v>238</v>
      </c>
      <c r="C2335" s="206" t="s">
        <v>64</v>
      </c>
      <c r="D2335" s="101"/>
      <c r="E2335" s="76">
        <v>1</v>
      </c>
      <c r="F2335" s="76">
        <v>2</v>
      </c>
      <c r="G2335" s="76">
        <v>4</v>
      </c>
    </row>
    <row r="2336" spans="1:11" ht="21" hidden="1" customHeight="1">
      <c r="A2336" s="98">
        <v>9</v>
      </c>
      <c r="B2336" s="99" t="s">
        <v>239</v>
      </c>
      <c r="C2336" s="206" t="s">
        <v>64</v>
      </c>
      <c r="D2336" s="101"/>
      <c r="E2336" s="115" t="s">
        <v>330</v>
      </c>
      <c r="F2336" s="115" t="s">
        <v>330</v>
      </c>
      <c r="G2336" s="115" t="s">
        <v>330</v>
      </c>
      <c r="H2336" s="116"/>
      <c r="I2336" s="116" t="e">
        <f>F2308+F2318+F2323</f>
        <v>#REF!</v>
      </c>
      <c r="J2336" s="116" t="e">
        <f>G2308+G2318+G2323</f>
        <v>#REF!</v>
      </c>
      <c r="K2336" s="116" t="e">
        <f>G2308+G2318+G2323</f>
        <v>#REF!</v>
      </c>
    </row>
    <row r="2337" spans="1:9" s="23" customFormat="1" ht="21" hidden="1" customHeight="1">
      <c r="A2337" s="117">
        <v>10</v>
      </c>
      <c r="B2337" s="118" t="s">
        <v>240</v>
      </c>
      <c r="C2337" s="118" t="s">
        <v>64</v>
      </c>
      <c r="D2337" s="119"/>
      <c r="E2337" s="120" t="e">
        <f>E2309+E2314+E2324+E2319+E2329+E2304+E2299</f>
        <v>#REF!</v>
      </c>
      <c r="F2337" s="120" t="e">
        <f>F2309+F2314+F2324+F2319+F2329+F2304+F2299</f>
        <v>#REF!</v>
      </c>
      <c r="G2337" s="120" t="e">
        <f>G2309+G2314+G2324+G2319+G2329+G2304+G2299</f>
        <v>#REF!</v>
      </c>
    </row>
    <row r="2338" spans="1:9" s="23" customFormat="1" ht="31.5" hidden="1">
      <c r="A2338" s="117"/>
      <c r="B2338" s="121" t="s">
        <v>241</v>
      </c>
      <c r="C2338" s="118" t="s">
        <v>64</v>
      </c>
      <c r="D2338" s="119"/>
      <c r="E2338" s="335" t="e">
        <f>ROUND(E2332,-6)</f>
        <v>#REF!</v>
      </c>
      <c r="F2338" s="335"/>
      <c r="G2338" s="335"/>
    </row>
    <row r="2339" spans="1:9" s="19" customFormat="1" ht="8.25" hidden="1" customHeight="1">
      <c r="A2339" s="122"/>
      <c r="B2339" s="122"/>
      <c r="C2339" s="122"/>
      <c r="D2339" s="122"/>
      <c r="E2339" s="23"/>
      <c r="F2339" s="23"/>
      <c r="G2339" s="23"/>
    </row>
    <row r="2340" spans="1:9" s="19" customFormat="1" ht="21.75" hidden="1" customHeight="1">
      <c r="A2340" s="122" t="s">
        <v>275</v>
      </c>
      <c r="B2340" s="336" t="s">
        <v>243</v>
      </c>
      <c r="C2340" s="336"/>
      <c r="D2340" s="336"/>
      <c r="E2340" s="336"/>
      <c r="F2340" s="336"/>
      <c r="G2340" s="336"/>
    </row>
    <row r="2341" spans="1:9" s="40" customFormat="1" ht="35.25" hidden="1" customHeight="1">
      <c r="A2341" s="337" t="s">
        <v>244</v>
      </c>
      <c r="B2341" s="337"/>
      <c r="C2341" s="337"/>
      <c r="D2341" s="337"/>
      <c r="E2341" s="337"/>
      <c r="F2341" s="337"/>
      <c r="G2341" s="337"/>
      <c r="I2341" s="85"/>
    </row>
    <row r="2342" spans="1:9" s="40" customFormat="1" ht="21" hidden="1" customHeight="1">
      <c r="A2342" s="123" t="s">
        <v>245</v>
      </c>
      <c r="C2342" s="40" t="s">
        <v>64</v>
      </c>
      <c r="E2342" s="124" t="e">
        <f>ROUND(E2338,-3)</f>
        <v>#REF!</v>
      </c>
      <c r="F2342" s="48" t="s">
        <v>246</v>
      </c>
      <c r="I2342" s="85"/>
    </row>
    <row r="2343" spans="1:9" s="19" customFormat="1" ht="5.25" hidden="1" customHeight="1">
      <c r="A2343" s="122"/>
      <c r="B2343" s="122"/>
      <c r="C2343" s="122"/>
      <c r="D2343" s="122"/>
      <c r="E2343" s="23"/>
      <c r="F2343" s="23"/>
      <c r="G2343" s="23"/>
    </row>
    <row r="2344" spans="1:9" s="40" customFormat="1" ht="24.75" hidden="1" customHeight="1">
      <c r="A2344" s="338" t="s">
        <v>247</v>
      </c>
      <c r="B2344" s="339"/>
      <c r="C2344" s="339"/>
      <c r="D2344" s="340"/>
      <c r="E2344" s="51" t="s">
        <v>174</v>
      </c>
      <c r="F2344" s="51" t="s">
        <v>175</v>
      </c>
      <c r="G2344" s="51" t="s">
        <v>176</v>
      </c>
      <c r="I2344" s="85"/>
    </row>
    <row r="2345" spans="1:9" s="40" customFormat="1" ht="24.75" hidden="1" customHeight="1">
      <c r="A2345" s="341"/>
      <c r="B2345" s="342"/>
      <c r="C2345" s="342"/>
      <c r="D2345" s="343"/>
      <c r="E2345" s="125" t="e">
        <f>E2333</f>
        <v>#REF!</v>
      </c>
      <c r="F2345" s="125" t="e">
        <f>F2333</f>
        <v>#REF!</v>
      </c>
      <c r="G2345" s="125" t="e">
        <f>G2333</f>
        <v>#REF!</v>
      </c>
      <c r="I2345" s="85"/>
    </row>
    <row r="2346" spans="1:9" s="40" customFormat="1" ht="24.75" hidden="1" customHeight="1">
      <c r="A2346" s="344"/>
      <c r="B2346" s="345"/>
      <c r="C2346" s="345"/>
      <c r="D2346" s="346"/>
      <c r="E2346" s="125" t="s">
        <v>248</v>
      </c>
      <c r="F2346" s="125" t="s">
        <v>248</v>
      </c>
      <c r="G2346" s="125" t="s">
        <v>248</v>
      </c>
      <c r="I2346" s="85"/>
    </row>
    <row r="2347" spans="1:9" s="40" customFormat="1" ht="5.25" hidden="1" customHeight="1">
      <c r="A2347" s="123"/>
      <c r="G2347" s="126"/>
      <c r="I2347" s="85"/>
    </row>
    <row r="2348" spans="1:9" s="40" customFormat="1" ht="21" hidden="1" customHeight="1">
      <c r="A2348" s="347" t="s">
        <v>249</v>
      </c>
      <c r="B2348" s="347"/>
      <c r="C2348" s="347"/>
      <c r="D2348" s="347"/>
      <c r="E2348" s="347"/>
      <c r="F2348" s="347"/>
      <c r="G2348" s="347"/>
      <c r="I2348" s="85"/>
    </row>
    <row r="2349" spans="1:9" s="40" customFormat="1" ht="6" hidden="1" customHeight="1">
      <c r="A2349" s="127"/>
      <c r="B2349" s="127"/>
      <c r="C2349" s="123"/>
      <c r="D2349" s="127"/>
      <c r="E2349" s="127"/>
      <c r="F2349" s="127"/>
      <c r="G2349" s="127"/>
      <c r="I2349" s="85"/>
    </row>
    <row r="2350" spans="1:9" s="48" customFormat="1" ht="21" hidden="1" customHeight="1">
      <c r="A2350" s="313" t="s">
        <v>250</v>
      </c>
      <c r="B2350" s="313"/>
      <c r="C2350" s="313"/>
      <c r="D2350" s="313"/>
      <c r="E2350" s="313"/>
      <c r="F2350" s="313"/>
      <c r="G2350" s="313"/>
      <c r="I2350" s="124"/>
    </row>
    <row r="2351" spans="1:9" s="48" customFormat="1" ht="21" hidden="1" customHeight="1">
      <c r="A2351" s="313" t="s">
        <v>251</v>
      </c>
      <c r="B2351" s="313"/>
      <c r="C2351" s="313"/>
      <c r="D2351" s="313"/>
      <c r="E2351" s="313"/>
      <c r="F2351" s="313"/>
      <c r="G2351" s="313"/>
      <c r="I2351" s="124"/>
    </row>
    <row r="2352" spans="1:9" s="48" customFormat="1" ht="41.25" hidden="1" customHeight="1">
      <c r="A2352" s="314" t="s">
        <v>252</v>
      </c>
      <c r="B2352" s="315"/>
      <c r="C2352" s="315"/>
      <c r="D2352" s="315"/>
      <c r="E2352" s="315"/>
      <c r="F2352" s="315"/>
      <c r="G2352" s="315"/>
      <c r="I2352" s="124"/>
    </row>
    <row r="2353" spans="1:9" s="48" customFormat="1" ht="28.5" hidden="1" customHeight="1">
      <c r="A2353" s="35"/>
      <c r="B2353" s="26" t="s">
        <v>253</v>
      </c>
      <c r="C2353" s="68"/>
      <c r="D2353" s="26"/>
      <c r="E2353" s="128" t="s">
        <v>254</v>
      </c>
      <c r="F2353" s="316"/>
      <c r="G2353" s="316"/>
      <c r="I2353" s="124"/>
    </row>
    <row r="2354" spans="1:9" s="48" customFormat="1" ht="21.6" hidden="1" customHeight="1">
      <c r="A2354" s="35"/>
      <c r="B2354" s="317" t="s">
        <v>255</v>
      </c>
      <c r="C2354" s="318"/>
      <c r="D2354" s="318"/>
      <c r="E2354" s="290" t="s">
        <v>256</v>
      </c>
      <c r="F2354" s="290"/>
      <c r="G2354" s="290"/>
      <c r="I2354" s="124"/>
    </row>
    <row r="2355" spans="1:9" s="48" customFormat="1" ht="21.6" hidden="1" customHeight="1">
      <c r="A2355" s="35"/>
      <c r="B2355" s="317"/>
      <c r="C2355" s="319"/>
      <c r="D2355" s="319"/>
      <c r="E2355" s="290" t="s">
        <v>257</v>
      </c>
      <c r="F2355" s="290"/>
      <c r="G2355" s="290"/>
      <c r="I2355" s="124"/>
    </row>
    <row r="2356" spans="1:9" s="48" customFormat="1" ht="21.6" hidden="1" customHeight="1">
      <c r="A2356" s="35"/>
      <c r="B2356" s="26"/>
      <c r="C2356" s="68"/>
      <c r="D2356" s="26"/>
      <c r="E2356" s="290" t="s">
        <v>258</v>
      </c>
      <c r="F2356" s="290"/>
      <c r="G2356" s="290"/>
      <c r="I2356" s="124"/>
    </row>
    <row r="2357" spans="1:9" s="48" customFormat="1" ht="21.6" hidden="1" customHeight="1">
      <c r="A2357" s="35"/>
      <c r="B2357" s="26"/>
      <c r="C2357" s="68"/>
      <c r="D2357" s="26"/>
      <c r="E2357" s="290" t="s">
        <v>259</v>
      </c>
      <c r="F2357" s="290"/>
      <c r="G2357" s="290"/>
      <c r="I2357" s="124"/>
    </row>
    <row r="2358" spans="1:9" s="48" customFormat="1" ht="21.6" hidden="1" customHeight="1">
      <c r="A2358" s="35"/>
      <c r="B2358" s="26" t="s">
        <v>260</v>
      </c>
      <c r="C2358" s="68"/>
      <c r="D2358" s="26"/>
      <c r="E2358" s="26"/>
      <c r="F2358" s="26"/>
      <c r="G2358" s="26"/>
      <c r="I2358" s="124"/>
    </row>
    <row r="2359" spans="1:9" s="49" customFormat="1" ht="10.5" hidden="1" customHeight="1">
      <c r="B2359" s="18"/>
      <c r="C2359" s="18"/>
      <c r="D2359" s="18"/>
      <c r="E2359" s="18"/>
      <c r="F2359" s="18"/>
      <c r="G2359" s="50"/>
    </row>
    <row r="2360" spans="1:9" s="52" customFormat="1" ht="39.75" hidden="1" customHeight="1">
      <c r="A2360" s="51" t="s">
        <v>1</v>
      </c>
      <c r="B2360" s="320" t="s">
        <v>261</v>
      </c>
      <c r="C2360" s="321"/>
      <c r="D2360" s="51" t="s">
        <v>262</v>
      </c>
      <c r="E2360" s="51" t="s">
        <v>263</v>
      </c>
      <c r="F2360" s="51" t="s">
        <v>264</v>
      </c>
      <c r="G2360" s="51" t="s">
        <v>40</v>
      </c>
      <c r="I2360" s="49"/>
    </row>
    <row r="2361" spans="1:9" ht="21.95" hidden="1" customHeight="1">
      <c r="A2361" s="54">
        <v>1</v>
      </c>
      <c r="B2361" s="295" t="s">
        <v>20</v>
      </c>
      <c r="C2361" s="297"/>
      <c r="D2361" s="129">
        <v>0.75</v>
      </c>
      <c r="E2361" s="129">
        <v>0.55000000000000004</v>
      </c>
      <c r="F2361" s="130">
        <f>D2361*E2361</f>
        <v>0.41250000000000003</v>
      </c>
      <c r="G2361" s="57"/>
    </row>
    <row r="2362" spans="1:9" ht="21.95" hidden="1" customHeight="1">
      <c r="A2362" s="54">
        <v>2</v>
      </c>
      <c r="B2362" s="295" t="s">
        <v>265</v>
      </c>
      <c r="C2362" s="297"/>
      <c r="D2362" s="129">
        <v>0.8</v>
      </c>
      <c r="E2362" s="129">
        <v>0.15</v>
      </c>
      <c r="F2362" s="130">
        <f>D2362*E2362</f>
        <v>0.12</v>
      </c>
      <c r="G2362" s="56"/>
    </row>
    <row r="2363" spans="1:9" ht="21.95" hidden="1" customHeight="1">
      <c r="A2363" s="54">
        <v>3</v>
      </c>
      <c r="B2363" s="295" t="s">
        <v>266</v>
      </c>
      <c r="C2363" s="297"/>
      <c r="D2363" s="129">
        <v>0.75</v>
      </c>
      <c r="E2363" s="129">
        <v>0.2</v>
      </c>
      <c r="F2363" s="130">
        <f>D2363*E2363</f>
        <v>0.15000000000000002</v>
      </c>
      <c r="G2363" s="101"/>
    </row>
    <row r="2364" spans="1:9" ht="21.95" hidden="1" customHeight="1">
      <c r="A2364" s="54">
        <v>4</v>
      </c>
      <c r="B2364" s="322" t="s">
        <v>267</v>
      </c>
      <c r="C2364" s="323"/>
      <c r="D2364" s="129">
        <v>0.7</v>
      </c>
      <c r="E2364" s="129">
        <v>0.1</v>
      </c>
      <c r="F2364" s="130">
        <f>D2364*E2364</f>
        <v>6.9999999999999993E-2</v>
      </c>
      <c r="G2364" s="101"/>
    </row>
    <row r="2365" spans="1:9" s="63" customFormat="1" ht="21.95" hidden="1" customHeight="1">
      <c r="A2365" s="54"/>
      <c r="B2365" s="324" t="s">
        <v>268</v>
      </c>
      <c r="C2365" s="325"/>
      <c r="D2365" s="326">
        <f>SUM(F2361:F2364)</f>
        <v>0.75249999999999995</v>
      </c>
      <c r="E2365" s="327"/>
      <c r="F2365" s="328"/>
      <c r="G2365" s="62"/>
      <c r="I2365" s="19"/>
    </row>
    <row r="2366" spans="1:9" s="63" customFormat="1" ht="21.95" hidden="1" customHeight="1">
      <c r="A2366" s="54"/>
      <c r="B2366" s="324" t="s">
        <v>269</v>
      </c>
      <c r="C2366" s="325"/>
      <c r="D2366" s="326">
        <f>1-D2365</f>
        <v>0.24750000000000005</v>
      </c>
      <c r="E2366" s="327"/>
      <c r="F2366" s="328"/>
      <c r="G2366" s="62"/>
      <c r="I2366" s="19"/>
    </row>
    <row r="2367" spans="1:9" s="63" customFormat="1" ht="8.25" hidden="1" customHeight="1">
      <c r="A2367" s="49"/>
      <c r="B2367" s="131"/>
      <c r="C2367" s="208"/>
      <c r="D2367" s="132"/>
      <c r="E2367" s="132"/>
      <c r="F2367" s="132"/>
      <c r="G2367" s="133"/>
      <c r="I2367" s="19"/>
    </row>
    <row r="2368" spans="1:9" ht="22.5" hidden="1" customHeight="1">
      <c r="A2368" s="303" t="s">
        <v>276</v>
      </c>
      <c r="B2368" s="303"/>
      <c r="C2368" s="303"/>
      <c r="D2368" s="303"/>
      <c r="E2368" s="303"/>
      <c r="F2368" s="303"/>
      <c r="G2368" s="303"/>
    </row>
    <row r="2369" spans="1:9" ht="7.5" hidden="1" customHeight="1">
      <c r="D2369" s="52"/>
    </row>
    <row r="2370" spans="1:9" ht="23.25" hidden="1" customHeight="1">
      <c r="D2370" s="52"/>
      <c r="G2370" s="134" t="s">
        <v>270</v>
      </c>
    </row>
    <row r="2371" spans="1:9" ht="7.5" hidden="1" customHeight="1">
      <c r="D2371" s="52"/>
    </row>
    <row r="2372" spans="1:9" s="136" customFormat="1" ht="25.35" hidden="1" customHeight="1">
      <c r="A2372" s="307" t="s">
        <v>271</v>
      </c>
      <c r="B2372" s="308"/>
      <c r="C2372" s="308"/>
      <c r="D2372" s="309"/>
      <c r="E2372" s="135" t="s">
        <v>6</v>
      </c>
      <c r="F2372" s="135" t="s">
        <v>287</v>
      </c>
      <c r="G2372" s="135" t="s">
        <v>8</v>
      </c>
      <c r="I2372" s="137"/>
    </row>
    <row r="2373" spans="1:9" s="141" customFormat="1" ht="22.7" hidden="1" customHeight="1">
      <c r="A2373" s="349" t="e">
        <f>D2147</f>
        <v>#REF!</v>
      </c>
      <c r="B2373" s="311"/>
      <c r="C2373" s="311"/>
      <c r="D2373" s="312"/>
      <c r="E2373" s="138">
        <v>1</v>
      </c>
      <c r="F2373" s="139" t="e">
        <f>E2342</f>
        <v>#REF!</v>
      </c>
      <c r="G2373" s="140" t="e">
        <f>ROUND(E2373*F2373,-6)</f>
        <v>#REF!</v>
      </c>
      <c r="I2373" s="142"/>
    </row>
    <row r="2374" spans="1:9" hidden="1"/>
    <row r="2375" spans="1:9" hidden="1"/>
    <row r="2376" spans="1:9" hidden="1"/>
    <row r="2377" spans="1:9" s="22" customFormat="1" hidden="1">
      <c r="A2377" s="22" t="s">
        <v>453</v>
      </c>
      <c r="B2377" s="22" t="e">
        <f>'Bảng tổng hợp kết quả'!#REF!</f>
        <v>#REF!</v>
      </c>
      <c r="E2377" s="159"/>
      <c r="F2377" s="156"/>
      <c r="I2377" s="23"/>
    </row>
    <row r="2378" spans="1:9" ht="19.7" hidden="1" customHeight="1">
      <c r="A2378" s="303" t="s">
        <v>272</v>
      </c>
      <c r="B2378" s="303"/>
      <c r="C2378" s="303"/>
      <c r="D2378" s="303"/>
      <c r="E2378" s="303"/>
      <c r="F2378" s="303"/>
      <c r="G2378" s="303"/>
    </row>
    <row r="2379" spans="1:9" hidden="1">
      <c r="A2379" s="24" t="s">
        <v>61</v>
      </c>
      <c r="B2379" s="25" t="s">
        <v>62</v>
      </c>
      <c r="C2379" s="22"/>
      <c r="D2379" s="303"/>
      <c r="E2379" s="303"/>
      <c r="F2379" s="303"/>
      <c r="G2379" s="303"/>
    </row>
    <row r="2380" spans="1:9" hidden="1">
      <c r="A2380" s="27" t="s">
        <v>55</v>
      </c>
      <c r="B2380" s="28" t="s">
        <v>63</v>
      </c>
      <c r="C2380" s="28" t="s">
        <v>64</v>
      </c>
      <c r="D2380" s="305" t="e">
        <f>B2377</f>
        <v>#REF!</v>
      </c>
      <c r="E2380" s="305"/>
      <c r="F2380" s="305"/>
      <c r="G2380" s="305"/>
    </row>
    <row r="2381" spans="1:9" hidden="1">
      <c r="A2381" s="27" t="s">
        <v>55</v>
      </c>
      <c r="B2381" s="29" t="s">
        <v>65</v>
      </c>
      <c r="C2381" s="28" t="s">
        <v>64</v>
      </c>
      <c r="D2381" s="305" t="s">
        <v>289</v>
      </c>
      <c r="E2381" s="305"/>
      <c r="F2381" s="305"/>
      <c r="G2381" s="305"/>
    </row>
    <row r="2382" spans="1:9" hidden="1">
      <c r="A2382" s="27" t="s">
        <v>55</v>
      </c>
      <c r="B2382" s="29" t="s">
        <v>4</v>
      </c>
      <c r="C2382" s="28" t="s">
        <v>64</v>
      </c>
      <c r="D2382" s="306" t="s">
        <v>33</v>
      </c>
      <c r="E2382" s="306"/>
      <c r="F2382" s="306"/>
      <c r="G2382" s="306"/>
    </row>
    <row r="2383" spans="1:9" hidden="1">
      <c r="A2383" s="27" t="s">
        <v>55</v>
      </c>
      <c r="B2383" s="29" t="s">
        <v>3</v>
      </c>
      <c r="C2383" s="28"/>
      <c r="D2383" s="29">
        <v>2020</v>
      </c>
      <c r="E2383" s="29"/>
      <c r="F2383" s="29"/>
      <c r="G2383" s="29"/>
    </row>
    <row r="2384" spans="1:9" hidden="1">
      <c r="A2384" s="27" t="s">
        <v>55</v>
      </c>
      <c r="B2384" s="30" t="s">
        <v>66</v>
      </c>
      <c r="C2384" s="30" t="s">
        <v>64</v>
      </c>
      <c r="D2384" s="301" t="s">
        <v>454</v>
      </c>
      <c r="E2384" s="301"/>
      <c r="F2384" s="301"/>
      <c r="G2384" s="301"/>
    </row>
    <row r="2385" spans="1:7" hidden="1">
      <c r="A2385" s="27" t="s">
        <v>55</v>
      </c>
      <c r="B2385" s="30" t="s">
        <v>67</v>
      </c>
      <c r="C2385" s="30" t="s">
        <v>64</v>
      </c>
      <c r="D2385" s="301" t="s">
        <v>455</v>
      </c>
      <c r="E2385" s="301"/>
      <c r="F2385" s="301"/>
      <c r="G2385" s="301"/>
    </row>
    <row r="2386" spans="1:7" hidden="1">
      <c r="A2386" s="27" t="s">
        <v>55</v>
      </c>
      <c r="B2386" s="30" t="s">
        <v>68</v>
      </c>
      <c r="C2386" s="30" t="s">
        <v>64</v>
      </c>
      <c r="D2386" s="301" t="s">
        <v>456</v>
      </c>
      <c r="E2386" s="301"/>
      <c r="F2386" s="301"/>
      <c r="G2386" s="301"/>
    </row>
    <row r="2387" spans="1:7" hidden="1">
      <c r="A2387" s="27" t="s">
        <v>55</v>
      </c>
      <c r="B2387" s="30" t="s">
        <v>69</v>
      </c>
      <c r="C2387" s="30" t="s">
        <v>64</v>
      </c>
      <c r="D2387" s="301" t="s">
        <v>277</v>
      </c>
      <c r="E2387" s="301"/>
      <c r="F2387" s="301"/>
      <c r="G2387" s="301"/>
    </row>
    <row r="2388" spans="1:7" hidden="1">
      <c r="A2388" s="27" t="s">
        <v>55</v>
      </c>
      <c r="B2388" s="30" t="s">
        <v>70</v>
      </c>
      <c r="C2388" s="30" t="s">
        <v>64</v>
      </c>
      <c r="D2388" s="301" t="s">
        <v>374</v>
      </c>
      <c r="E2388" s="301"/>
      <c r="F2388" s="301"/>
      <c r="G2388" s="301"/>
    </row>
    <row r="2389" spans="1:7" hidden="1">
      <c r="A2389" s="27" t="s">
        <v>55</v>
      </c>
      <c r="B2389" s="30" t="s">
        <v>71</v>
      </c>
      <c r="C2389" s="30" t="s">
        <v>64</v>
      </c>
      <c r="D2389" s="301" t="s">
        <v>457</v>
      </c>
      <c r="E2389" s="301"/>
      <c r="F2389" s="301"/>
      <c r="G2389" s="301"/>
    </row>
    <row r="2390" spans="1:7" hidden="1">
      <c r="A2390" s="27" t="s">
        <v>55</v>
      </c>
      <c r="B2390" s="30" t="s">
        <v>72</v>
      </c>
      <c r="C2390" s="30" t="s">
        <v>64</v>
      </c>
      <c r="D2390" s="301" t="s">
        <v>295</v>
      </c>
      <c r="E2390" s="301"/>
      <c r="F2390" s="301"/>
      <c r="G2390" s="301"/>
    </row>
    <row r="2391" spans="1:7" hidden="1">
      <c r="A2391" s="27" t="s">
        <v>55</v>
      </c>
      <c r="B2391" s="30" t="s">
        <v>73</v>
      </c>
      <c r="C2391" s="30" t="s">
        <v>64</v>
      </c>
      <c r="D2391" s="301" t="s">
        <v>458</v>
      </c>
      <c r="E2391" s="301"/>
      <c r="F2391" s="301"/>
      <c r="G2391" s="301"/>
    </row>
    <row r="2392" spans="1:7" hidden="1">
      <c r="A2392" s="27" t="s">
        <v>55</v>
      </c>
      <c r="B2392" s="30" t="s">
        <v>75</v>
      </c>
      <c r="C2392" s="30" t="s">
        <v>64</v>
      </c>
      <c r="D2392" s="301" t="s">
        <v>459</v>
      </c>
      <c r="E2392" s="301"/>
      <c r="F2392" s="301"/>
      <c r="G2392" s="301"/>
    </row>
    <row r="2393" spans="1:7" hidden="1">
      <c r="A2393" s="27" t="s">
        <v>55</v>
      </c>
      <c r="B2393" s="30" t="s">
        <v>78</v>
      </c>
      <c r="C2393" s="30" t="s">
        <v>64</v>
      </c>
      <c r="D2393" s="301" t="s">
        <v>300</v>
      </c>
      <c r="E2393" s="301"/>
      <c r="F2393" s="301"/>
      <c r="G2393" s="301"/>
    </row>
    <row r="2394" spans="1:7" hidden="1">
      <c r="A2394" s="27" t="s">
        <v>55</v>
      </c>
      <c r="B2394" s="30" t="s">
        <v>79</v>
      </c>
      <c r="C2394" s="30" t="s">
        <v>64</v>
      </c>
      <c r="D2394" s="301" t="s">
        <v>460</v>
      </c>
      <c r="E2394" s="301"/>
      <c r="F2394" s="301"/>
      <c r="G2394" s="301"/>
    </row>
    <row r="2395" spans="1:7" hidden="1">
      <c r="A2395" s="27" t="s">
        <v>55</v>
      </c>
      <c r="B2395" s="30" t="s">
        <v>80</v>
      </c>
      <c r="C2395" s="30" t="s">
        <v>64</v>
      </c>
      <c r="D2395" s="301" t="s">
        <v>461</v>
      </c>
      <c r="E2395" s="301"/>
      <c r="F2395" s="301"/>
      <c r="G2395" s="301"/>
    </row>
    <row r="2396" spans="1:7" ht="36" hidden="1" customHeight="1">
      <c r="A2396" s="27" t="s">
        <v>81</v>
      </c>
      <c r="B2396" s="28" t="s">
        <v>82</v>
      </c>
      <c r="C2396" s="30" t="s">
        <v>64</v>
      </c>
      <c r="D2396" s="348" t="s">
        <v>302</v>
      </c>
      <c r="E2396" s="348"/>
      <c r="F2396" s="348"/>
      <c r="G2396" s="348"/>
    </row>
    <row r="2397" spans="1:7" ht="21.75" hidden="1" customHeight="1">
      <c r="A2397" s="27" t="s">
        <v>55</v>
      </c>
      <c r="B2397" s="28" t="s">
        <v>83</v>
      </c>
      <c r="C2397" s="30" t="s">
        <v>64</v>
      </c>
      <c r="D2397" s="31" t="s">
        <v>84</v>
      </c>
      <c r="E2397" s="32" t="s">
        <v>85</v>
      </c>
      <c r="F2397" s="29" t="s">
        <v>86</v>
      </c>
      <c r="G2397" s="28" t="s">
        <v>87</v>
      </c>
    </row>
    <row r="2398" spans="1:7" ht="21.75" hidden="1" customHeight="1">
      <c r="A2398" s="27" t="s">
        <v>55</v>
      </c>
      <c r="B2398" s="5" t="s">
        <v>88</v>
      </c>
      <c r="C2398" s="30" t="s">
        <v>64</v>
      </c>
      <c r="D2398" s="31" t="s">
        <v>89</v>
      </c>
      <c r="E2398" s="32" t="s">
        <v>90</v>
      </c>
      <c r="F2398" s="29" t="s">
        <v>91</v>
      </c>
      <c r="G2398" s="28" t="s">
        <v>92</v>
      </c>
    </row>
    <row r="2399" spans="1:7" ht="21.75" hidden="1" customHeight="1">
      <c r="A2399" s="27" t="s">
        <v>55</v>
      </c>
      <c r="B2399" s="5" t="s">
        <v>93</v>
      </c>
      <c r="C2399" s="30" t="s">
        <v>64</v>
      </c>
      <c r="D2399" s="31" t="s">
        <v>94</v>
      </c>
      <c r="E2399" s="32" t="s">
        <v>90</v>
      </c>
      <c r="F2399" s="29" t="s">
        <v>95</v>
      </c>
      <c r="G2399" s="28" t="s">
        <v>92</v>
      </c>
    </row>
    <row r="2400" spans="1:7" ht="21.75" hidden="1" customHeight="1">
      <c r="A2400" s="27" t="s">
        <v>55</v>
      </c>
      <c r="B2400" s="5" t="s">
        <v>96</v>
      </c>
      <c r="C2400" s="30" t="s">
        <v>64</v>
      </c>
      <c r="D2400" s="31" t="s">
        <v>89</v>
      </c>
      <c r="E2400" s="32" t="s">
        <v>90</v>
      </c>
      <c r="F2400" s="29" t="s">
        <v>97</v>
      </c>
      <c r="G2400" s="28" t="s">
        <v>92</v>
      </c>
    </row>
    <row r="2401" spans="1:7" ht="21.75" hidden="1" customHeight="1">
      <c r="A2401" s="27" t="s">
        <v>55</v>
      </c>
      <c r="B2401" s="5" t="s">
        <v>98</v>
      </c>
      <c r="C2401" s="30" t="s">
        <v>64</v>
      </c>
      <c r="D2401" s="31" t="s">
        <v>99</v>
      </c>
      <c r="E2401" s="32" t="s">
        <v>90</v>
      </c>
      <c r="F2401" s="29" t="s">
        <v>100</v>
      </c>
      <c r="G2401" s="28" t="s">
        <v>92</v>
      </c>
    </row>
    <row r="2402" spans="1:7" ht="21.75" hidden="1" customHeight="1">
      <c r="A2402" s="27" t="s">
        <v>55</v>
      </c>
      <c r="B2402" s="5" t="s">
        <v>101</v>
      </c>
      <c r="C2402" s="30" t="s">
        <v>64</v>
      </c>
      <c r="D2402" s="31" t="s">
        <v>99</v>
      </c>
      <c r="E2402" s="32" t="s">
        <v>90</v>
      </c>
      <c r="F2402" s="29" t="s">
        <v>102</v>
      </c>
      <c r="G2402" s="28" t="s">
        <v>103</v>
      </c>
    </row>
    <row r="2403" spans="1:7" ht="21.75" hidden="1" customHeight="1">
      <c r="A2403" s="27" t="s">
        <v>55</v>
      </c>
      <c r="B2403" s="5" t="s">
        <v>104</v>
      </c>
      <c r="C2403" s="30" t="s">
        <v>64</v>
      </c>
      <c r="D2403" s="31" t="s">
        <v>94</v>
      </c>
      <c r="E2403" s="32" t="s">
        <v>90</v>
      </c>
      <c r="F2403" s="29" t="s">
        <v>105</v>
      </c>
      <c r="G2403" s="28" t="s">
        <v>106</v>
      </c>
    </row>
    <row r="2404" spans="1:7" ht="21.75" hidden="1" customHeight="1">
      <c r="A2404" s="27" t="s">
        <v>55</v>
      </c>
      <c r="B2404" s="5" t="s">
        <v>107</v>
      </c>
      <c r="C2404" s="30" t="s">
        <v>64</v>
      </c>
      <c r="D2404" s="31" t="s">
        <v>108</v>
      </c>
      <c r="E2404" s="32" t="s">
        <v>90</v>
      </c>
      <c r="F2404" s="29" t="s">
        <v>109</v>
      </c>
      <c r="G2404" s="28" t="s">
        <v>110</v>
      </c>
    </row>
    <row r="2405" spans="1:7" ht="21.75" hidden="1" customHeight="1">
      <c r="A2405" s="27" t="s">
        <v>55</v>
      </c>
      <c r="B2405" s="28" t="s">
        <v>111</v>
      </c>
      <c r="C2405" s="30" t="s">
        <v>64</v>
      </c>
      <c r="D2405" s="5" t="s">
        <v>112</v>
      </c>
      <c r="E2405" s="32" t="s">
        <v>90</v>
      </c>
      <c r="F2405" s="29" t="s">
        <v>113</v>
      </c>
      <c r="G2405" s="28" t="s">
        <v>110</v>
      </c>
    </row>
    <row r="2406" spans="1:7" ht="21.75" hidden="1" customHeight="1">
      <c r="A2406" s="27" t="s">
        <v>55</v>
      </c>
      <c r="B2406" s="28" t="s">
        <v>114</v>
      </c>
      <c r="C2406" s="30" t="s">
        <v>64</v>
      </c>
      <c r="D2406" s="31" t="s">
        <v>115</v>
      </c>
      <c r="E2406" s="32" t="s">
        <v>90</v>
      </c>
      <c r="F2406" s="29" t="s">
        <v>116</v>
      </c>
      <c r="G2406" s="28" t="s">
        <v>110</v>
      </c>
    </row>
    <row r="2407" spans="1:7" ht="21.75" hidden="1" customHeight="1">
      <c r="A2407" s="27" t="s">
        <v>55</v>
      </c>
      <c r="B2407" s="28" t="s">
        <v>117</v>
      </c>
      <c r="C2407" s="30" t="s">
        <v>64</v>
      </c>
      <c r="D2407" s="31" t="s">
        <v>94</v>
      </c>
      <c r="E2407" s="32" t="s">
        <v>90</v>
      </c>
      <c r="F2407" s="29" t="s">
        <v>118</v>
      </c>
      <c r="G2407" s="28" t="s">
        <v>110</v>
      </c>
    </row>
    <row r="2408" spans="1:7" ht="21.75" hidden="1" customHeight="1">
      <c r="A2408" s="27" t="s">
        <v>55</v>
      </c>
      <c r="B2408" s="28" t="s">
        <v>119</v>
      </c>
      <c r="C2408" s="30" t="s">
        <v>64</v>
      </c>
      <c r="D2408" s="31" t="s">
        <v>120</v>
      </c>
      <c r="E2408" s="32" t="s">
        <v>90</v>
      </c>
      <c r="F2408" s="29" t="s">
        <v>121</v>
      </c>
      <c r="G2408" s="28" t="s">
        <v>110</v>
      </c>
    </row>
    <row r="2409" spans="1:7" ht="21.75" hidden="1" customHeight="1">
      <c r="A2409" s="27" t="s">
        <v>55</v>
      </c>
      <c r="B2409" s="28" t="s">
        <v>122</v>
      </c>
      <c r="C2409" s="30" t="s">
        <v>64</v>
      </c>
      <c r="D2409" s="31" t="s">
        <v>108</v>
      </c>
      <c r="E2409" s="32" t="s">
        <v>90</v>
      </c>
      <c r="F2409" s="29" t="s">
        <v>123</v>
      </c>
      <c r="G2409" s="28" t="s">
        <v>110</v>
      </c>
    </row>
    <row r="2410" spans="1:7" ht="21.75" hidden="1" customHeight="1">
      <c r="A2410" s="27" t="s">
        <v>55</v>
      </c>
      <c r="B2410" s="28" t="s">
        <v>124</v>
      </c>
      <c r="C2410" s="30" t="s">
        <v>64</v>
      </c>
      <c r="D2410" s="31" t="s">
        <v>108</v>
      </c>
      <c r="E2410" s="32" t="s">
        <v>90</v>
      </c>
      <c r="F2410" s="29" t="s">
        <v>125</v>
      </c>
      <c r="G2410" s="28" t="s">
        <v>126</v>
      </c>
    </row>
    <row r="2411" spans="1:7" ht="21.75" hidden="1" customHeight="1">
      <c r="A2411" s="27" t="s">
        <v>55</v>
      </c>
      <c r="B2411" s="28" t="s">
        <v>127</v>
      </c>
      <c r="C2411" s="30" t="s">
        <v>64</v>
      </c>
      <c r="D2411" s="31" t="s">
        <v>108</v>
      </c>
      <c r="E2411" s="32" t="s">
        <v>90</v>
      </c>
      <c r="F2411" s="29" t="s">
        <v>128</v>
      </c>
      <c r="G2411" s="28" t="s">
        <v>129</v>
      </c>
    </row>
    <row r="2412" spans="1:7" ht="21.75" hidden="1" customHeight="1">
      <c r="A2412" s="27" t="s">
        <v>55</v>
      </c>
      <c r="B2412" s="28" t="s">
        <v>130</v>
      </c>
      <c r="C2412" s="30" t="s">
        <v>64</v>
      </c>
      <c r="D2412" s="31" t="s">
        <v>131</v>
      </c>
      <c r="E2412" s="32" t="s">
        <v>90</v>
      </c>
      <c r="F2412" s="29" t="s">
        <v>132</v>
      </c>
      <c r="G2412" s="28" t="s">
        <v>129</v>
      </c>
    </row>
    <row r="2413" spans="1:7" ht="21.75" hidden="1" customHeight="1">
      <c r="A2413" s="27" t="s">
        <v>55</v>
      </c>
      <c r="B2413" s="5" t="s">
        <v>133</v>
      </c>
      <c r="C2413" s="30" t="s">
        <v>64</v>
      </c>
      <c r="D2413" s="31" t="s">
        <v>134</v>
      </c>
      <c r="E2413" s="32" t="s">
        <v>90</v>
      </c>
      <c r="F2413" s="29" t="s">
        <v>135</v>
      </c>
      <c r="G2413" s="28" t="s">
        <v>129</v>
      </c>
    </row>
    <row r="2414" spans="1:7" ht="21.75" hidden="1" customHeight="1">
      <c r="A2414" s="27" t="s">
        <v>55</v>
      </c>
      <c r="B2414" s="28" t="s">
        <v>136</v>
      </c>
      <c r="C2414" s="30" t="s">
        <v>64</v>
      </c>
      <c r="D2414" s="31" t="s">
        <v>131</v>
      </c>
      <c r="E2414" s="32" t="s">
        <v>90</v>
      </c>
      <c r="F2414" s="29" t="s">
        <v>137</v>
      </c>
      <c r="G2414" s="28" t="s">
        <v>129</v>
      </c>
    </row>
    <row r="2415" spans="1:7" ht="21.75" hidden="1" customHeight="1">
      <c r="A2415" s="27" t="s">
        <v>55</v>
      </c>
      <c r="B2415" s="28" t="s">
        <v>138</v>
      </c>
      <c r="C2415" s="30" t="s">
        <v>64</v>
      </c>
      <c r="D2415" s="31" t="s">
        <v>131</v>
      </c>
      <c r="E2415" s="32" t="s">
        <v>90</v>
      </c>
      <c r="F2415" s="29" t="s">
        <v>139</v>
      </c>
      <c r="G2415" s="28" t="s">
        <v>87</v>
      </c>
    </row>
    <row r="2416" spans="1:7" ht="21.75" hidden="1" customHeight="1">
      <c r="A2416" s="27" t="s">
        <v>55</v>
      </c>
      <c r="B2416" s="28" t="s">
        <v>140</v>
      </c>
      <c r="C2416" s="30" t="s">
        <v>64</v>
      </c>
      <c r="D2416" s="31" t="s">
        <v>94</v>
      </c>
      <c r="E2416" s="32" t="s">
        <v>90</v>
      </c>
      <c r="F2416" s="29" t="s">
        <v>141</v>
      </c>
      <c r="G2416" s="28" t="s">
        <v>87</v>
      </c>
    </row>
    <row r="2417" spans="1:7" ht="21.75" hidden="1" customHeight="1">
      <c r="A2417" s="27" t="s">
        <v>55</v>
      </c>
      <c r="B2417" s="28" t="s">
        <v>142</v>
      </c>
      <c r="C2417" s="30" t="s">
        <v>64</v>
      </c>
      <c r="D2417" s="31" t="s">
        <v>94</v>
      </c>
      <c r="E2417" s="32" t="s">
        <v>90</v>
      </c>
      <c r="F2417" s="29" t="s">
        <v>143</v>
      </c>
      <c r="G2417" s="28" t="s">
        <v>144</v>
      </c>
    </row>
    <row r="2418" spans="1:7" ht="21.75" hidden="1" customHeight="1">
      <c r="A2418" s="27" t="s">
        <v>55</v>
      </c>
      <c r="B2418" s="28" t="s">
        <v>145</v>
      </c>
      <c r="C2418" s="30" t="s">
        <v>64</v>
      </c>
      <c r="D2418" s="31" t="s">
        <v>99</v>
      </c>
      <c r="E2418" s="32" t="s">
        <v>90</v>
      </c>
      <c r="F2418" s="29" t="s">
        <v>146</v>
      </c>
      <c r="G2418" s="28" t="s">
        <v>147</v>
      </c>
    </row>
    <row r="2419" spans="1:7" ht="21.75" hidden="1" customHeight="1">
      <c r="A2419" s="27" t="s">
        <v>55</v>
      </c>
      <c r="B2419" s="28" t="s">
        <v>148</v>
      </c>
      <c r="C2419" s="30" t="s">
        <v>64</v>
      </c>
      <c r="D2419" s="31" t="s">
        <v>99</v>
      </c>
      <c r="E2419" s="32" t="s">
        <v>90</v>
      </c>
      <c r="F2419" s="29" t="s">
        <v>149</v>
      </c>
      <c r="G2419" s="28" t="s">
        <v>150</v>
      </c>
    </row>
    <row r="2420" spans="1:7" ht="21.75" hidden="1" customHeight="1">
      <c r="A2420" s="27" t="s">
        <v>55</v>
      </c>
      <c r="B2420" s="5" t="s">
        <v>151</v>
      </c>
      <c r="C2420" s="30" t="s">
        <v>64</v>
      </c>
      <c r="D2420" s="31" t="s">
        <v>99</v>
      </c>
      <c r="E2420" s="32" t="s">
        <v>90</v>
      </c>
      <c r="F2420" s="5" t="s">
        <v>152</v>
      </c>
      <c r="G2420" s="33" t="s">
        <v>147</v>
      </c>
    </row>
    <row r="2421" spans="1:7" ht="21.75" hidden="1" customHeight="1">
      <c r="A2421" s="27" t="s">
        <v>55</v>
      </c>
      <c r="B2421" s="5" t="s">
        <v>153</v>
      </c>
      <c r="C2421" s="30" t="s">
        <v>64</v>
      </c>
      <c r="D2421" s="33" t="s">
        <v>94</v>
      </c>
      <c r="E2421" s="32" t="s">
        <v>90</v>
      </c>
      <c r="F2421" s="5" t="s">
        <v>154</v>
      </c>
      <c r="G2421" s="33" t="s">
        <v>155</v>
      </c>
    </row>
    <row r="2422" spans="1:7" ht="21.75" hidden="1" customHeight="1">
      <c r="A2422" s="27" t="s">
        <v>55</v>
      </c>
      <c r="B2422" s="5" t="s">
        <v>156</v>
      </c>
      <c r="C2422" s="30" t="s">
        <v>64</v>
      </c>
      <c r="D2422" s="33" t="s">
        <v>115</v>
      </c>
      <c r="E2422" s="32" t="s">
        <v>90</v>
      </c>
      <c r="F2422" s="5" t="s">
        <v>157</v>
      </c>
      <c r="G2422" s="33" t="s">
        <v>155</v>
      </c>
    </row>
    <row r="2423" spans="1:7" ht="21.75" hidden="1" customHeight="1">
      <c r="A2423" s="27" t="s">
        <v>55</v>
      </c>
      <c r="B2423" s="5" t="s">
        <v>158</v>
      </c>
      <c r="C2423" s="30" t="s">
        <v>64</v>
      </c>
      <c r="D2423" s="33" t="s">
        <v>99</v>
      </c>
      <c r="E2423" s="32" t="s">
        <v>90</v>
      </c>
      <c r="F2423" s="5" t="s">
        <v>159</v>
      </c>
      <c r="G2423" s="33" t="s">
        <v>155</v>
      </c>
    </row>
    <row r="2424" spans="1:7" ht="21.75" hidden="1" customHeight="1">
      <c r="A2424" s="27" t="s">
        <v>55</v>
      </c>
      <c r="B2424" s="5" t="s">
        <v>160</v>
      </c>
      <c r="C2424" s="30" t="s">
        <v>64</v>
      </c>
      <c r="D2424" s="33" t="s">
        <v>161</v>
      </c>
      <c r="E2424" s="32"/>
      <c r="F2424" s="29"/>
      <c r="G2424" s="28"/>
    </row>
    <row r="2425" spans="1:7" ht="21.75" hidden="1" customHeight="1">
      <c r="A2425" s="27" t="s">
        <v>55</v>
      </c>
      <c r="C2425" s="30" t="s">
        <v>64</v>
      </c>
      <c r="E2425" s="32"/>
      <c r="F2425" s="29"/>
      <c r="G2425" s="28"/>
    </row>
    <row r="2426" spans="1:7" ht="21.75" hidden="1" customHeight="1">
      <c r="A2426" s="27" t="s">
        <v>55</v>
      </c>
      <c r="C2426" s="30" t="s">
        <v>64</v>
      </c>
      <c r="E2426" s="32"/>
      <c r="F2426" s="29"/>
      <c r="G2426" s="28"/>
    </row>
    <row r="2427" spans="1:7" ht="21.75" hidden="1" customHeight="1">
      <c r="A2427" s="27" t="s">
        <v>55</v>
      </c>
      <c r="C2427" s="30" t="s">
        <v>64</v>
      </c>
      <c r="E2427" s="32"/>
      <c r="F2427" s="29"/>
      <c r="G2427" s="28"/>
    </row>
    <row r="2428" spans="1:7" ht="21.75" hidden="1" customHeight="1">
      <c r="A2428" s="27" t="s">
        <v>55</v>
      </c>
      <c r="C2428" s="30" t="s">
        <v>64</v>
      </c>
      <c r="E2428" s="32"/>
      <c r="F2428" s="29"/>
      <c r="G2428" s="28"/>
    </row>
    <row r="2429" spans="1:7" ht="21.75" hidden="1" customHeight="1">
      <c r="A2429" s="27" t="s">
        <v>55</v>
      </c>
      <c r="B2429" s="5" t="s">
        <v>116</v>
      </c>
      <c r="C2429" s="30" t="s">
        <v>64</v>
      </c>
      <c r="D2429" s="33" t="s">
        <v>161</v>
      </c>
      <c r="E2429" s="34"/>
      <c r="F2429" s="29" t="s">
        <v>162</v>
      </c>
      <c r="G2429" s="28" t="s">
        <v>147</v>
      </c>
    </row>
    <row r="2430" spans="1:7" ht="21.75" hidden="1" customHeight="1">
      <c r="A2430" s="27" t="s">
        <v>55</v>
      </c>
      <c r="B2430" s="28" t="s">
        <v>138</v>
      </c>
      <c r="C2430" s="30" t="s">
        <v>64</v>
      </c>
      <c r="D2430" s="31" t="s">
        <v>131</v>
      </c>
      <c r="E2430" s="32"/>
      <c r="F2430" s="29"/>
      <c r="G2430" s="28"/>
    </row>
    <row r="2431" spans="1:7" ht="8.25" hidden="1" customHeight="1">
      <c r="A2431" s="19"/>
      <c r="B2431" s="314"/>
      <c r="C2431" s="314"/>
      <c r="D2431" s="314"/>
      <c r="E2431" s="314"/>
      <c r="F2431" s="314"/>
      <c r="G2431" s="314"/>
    </row>
    <row r="2432" spans="1:7" ht="21" hidden="1" customHeight="1">
      <c r="A2432" s="303" t="s">
        <v>273</v>
      </c>
      <c r="B2432" s="303"/>
      <c r="C2432" s="303"/>
      <c r="D2432" s="303"/>
      <c r="E2432" s="303"/>
      <c r="F2432" s="303"/>
      <c r="G2432" s="303"/>
    </row>
    <row r="2433" spans="1:9" ht="21.75" hidden="1" customHeight="1">
      <c r="A2433" s="303" t="s">
        <v>163</v>
      </c>
      <c r="B2433" s="303"/>
      <c r="C2433" s="303"/>
      <c r="D2433" s="303"/>
      <c r="E2433" s="303"/>
      <c r="F2433" s="303"/>
      <c r="G2433" s="303"/>
    </row>
    <row r="2434" spans="1:9" ht="36" hidden="1" customHeight="1">
      <c r="A2434" s="315" t="s">
        <v>164</v>
      </c>
      <c r="B2434" s="315"/>
      <c r="C2434" s="315"/>
      <c r="D2434" s="315"/>
      <c r="E2434" s="315"/>
      <c r="F2434" s="315"/>
      <c r="G2434" s="315"/>
      <c r="H2434" s="36"/>
      <c r="I2434" s="37"/>
    </row>
    <row r="2435" spans="1:9" s="40" customFormat="1" ht="3" hidden="1" customHeight="1">
      <c r="A2435" s="359"/>
      <c r="B2435" s="359"/>
      <c r="C2435" s="359"/>
      <c r="D2435" s="359"/>
      <c r="E2435" s="359"/>
      <c r="F2435" s="359"/>
      <c r="G2435" s="359"/>
      <c r="H2435" s="38"/>
      <c r="I2435" s="39"/>
    </row>
    <row r="2436" spans="1:9" s="40" customFormat="1" ht="32.25" hidden="1" customHeight="1">
      <c r="A2436" s="41" t="s">
        <v>55</v>
      </c>
      <c r="B2436" s="360" t="s">
        <v>165</v>
      </c>
      <c r="C2436" s="360"/>
      <c r="D2436" s="360"/>
      <c r="E2436" s="360"/>
      <c r="F2436" s="360"/>
      <c r="G2436" s="360"/>
      <c r="H2436" s="42" t="s">
        <v>166</v>
      </c>
      <c r="I2436" s="43"/>
    </row>
    <row r="2437" spans="1:9" s="40" customFormat="1" ht="32.25" hidden="1" customHeight="1">
      <c r="A2437" s="41" t="s">
        <v>55</v>
      </c>
      <c r="B2437" s="360" t="s">
        <v>167</v>
      </c>
      <c r="C2437" s="360"/>
      <c r="D2437" s="360"/>
      <c r="E2437" s="360"/>
      <c r="F2437" s="360"/>
      <c r="G2437" s="360"/>
      <c r="H2437" s="42" t="s">
        <v>168</v>
      </c>
      <c r="I2437" s="44"/>
    </row>
    <row r="2438" spans="1:9" s="40" customFormat="1" ht="32.25" hidden="1" customHeight="1">
      <c r="A2438" s="41" t="s">
        <v>55</v>
      </c>
      <c r="B2438" s="360" t="s">
        <v>169</v>
      </c>
      <c r="C2438" s="360"/>
      <c r="D2438" s="360"/>
      <c r="E2438" s="360"/>
      <c r="F2438" s="360"/>
      <c r="G2438" s="360"/>
      <c r="H2438" s="361" t="s">
        <v>170</v>
      </c>
      <c r="I2438" s="362"/>
    </row>
    <row r="2439" spans="1:9" s="48" customFormat="1" hidden="1">
      <c r="A2439" s="45" t="s">
        <v>81</v>
      </c>
      <c r="B2439" s="350" t="s">
        <v>171</v>
      </c>
      <c r="C2439" s="350"/>
      <c r="D2439" s="350"/>
      <c r="E2439" s="350"/>
      <c r="F2439" s="350"/>
      <c r="G2439" s="350"/>
      <c r="H2439" s="46"/>
      <c r="I2439" s="47"/>
    </row>
    <row r="2440" spans="1:9" s="49" customFormat="1" ht="10.5" hidden="1" customHeight="1">
      <c r="B2440" s="18"/>
      <c r="C2440" s="18"/>
      <c r="D2440" s="18"/>
      <c r="E2440" s="18"/>
      <c r="F2440" s="18"/>
      <c r="G2440" s="50"/>
    </row>
    <row r="2441" spans="1:9" s="52" customFormat="1" ht="24.75" hidden="1" customHeight="1">
      <c r="A2441" s="51" t="s">
        <v>1</v>
      </c>
      <c r="B2441" s="51" t="s">
        <v>172</v>
      </c>
      <c r="C2441" s="65"/>
      <c r="D2441" s="51" t="s">
        <v>173</v>
      </c>
      <c r="E2441" s="51" t="s">
        <v>174</v>
      </c>
      <c r="F2441" s="51" t="s">
        <v>175</v>
      </c>
      <c r="G2441" s="51" t="s">
        <v>176</v>
      </c>
      <c r="I2441" s="53"/>
    </row>
    <row r="2442" spans="1:9" ht="16.350000000000001" hidden="1" customHeight="1">
      <c r="A2442" s="54">
        <v>1</v>
      </c>
      <c r="B2442" s="55" t="s">
        <v>177</v>
      </c>
      <c r="C2442" s="202" t="s">
        <v>64</v>
      </c>
      <c r="D2442" s="57" t="s">
        <v>409</v>
      </c>
      <c r="E2442" s="57" t="str">
        <f>D2442</f>
        <v xml:space="preserve">Chở người </v>
      </c>
      <c r="F2442" s="57" t="str">
        <f>D2442</f>
        <v xml:space="preserve">Chở người </v>
      </c>
      <c r="G2442" s="57" t="str">
        <f>D2442</f>
        <v xml:space="preserve">Chở người </v>
      </c>
    </row>
    <row r="2443" spans="1:9" ht="18.600000000000001" hidden="1" customHeight="1">
      <c r="A2443" s="54">
        <v>2</v>
      </c>
      <c r="B2443" s="55" t="s">
        <v>178</v>
      </c>
      <c r="C2443" s="202" t="s">
        <v>64</v>
      </c>
      <c r="D2443" s="58" t="s">
        <v>304</v>
      </c>
      <c r="E2443" s="58" t="str">
        <f>D2443</f>
        <v>Ô tô con</v>
      </c>
      <c r="F2443" s="58" t="str">
        <f>D2443</f>
        <v>Ô tô con</v>
      </c>
      <c r="G2443" s="58" t="str">
        <f>D2443</f>
        <v>Ô tô con</v>
      </c>
    </row>
    <row r="2444" spans="1:9" hidden="1">
      <c r="A2444" s="59" t="s">
        <v>55</v>
      </c>
      <c r="B2444" s="55" t="s">
        <v>179</v>
      </c>
      <c r="C2444" s="202"/>
      <c r="D2444" s="58" t="str">
        <f>D2381</f>
        <v>LEXUS</v>
      </c>
      <c r="E2444" s="58" t="str">
        <f>D2444</f>
        <v>LEXUS</v>
      </c>
      <c r="F2444" s="58" t="str">
        <f>E2444</f>
        <v>LEXUS</v>
      </c>
      <c r="G2444" s="58" t="str">
        <f>F2444</f>
        <v>LEXUS</v>
      </c>
    </row>
    <row r="2445" spans="1:9" hidden="1">
      <c r="A2445" s="59" t="s">
        <v>55</v>
      </c>
      <c r="B2445" s="55" t="s">
        <v>3</v>
      </c>
      <c r="C2445" s="202"/>
      <c r="D2445" s="60">
        <f>D2383</f>
        <v>2020</v>
      </c>
      <c r="E2445" s="60">
        <f>D2445</f>
        <v>2020</v>
      </c>
      <c r="F2445" s="60">
        <f>D2445</f>
        <v>2020</v>
      </c>
      <c r="G2445" s="60">
        <f>D2445</f>
        <v>2020</v>
      </c>
    </row>
    <row r="2446" spans="1:9" hidden="1">
      <c r="A2446" s="59" t="s">
        <v>55</v>
      </c>
      <c r="B2446" s="55" t="s">
        <v>4</v>
      </c>
      <c r="C2446" s="202"/>
      <c r="D2446" s="58" t="str">
        <f>D2382</f>
        <v>Nhật Bản</v>
      </c>
      <c r="E2446" s="58" t="str">
        <f>D2446</f>
        <v>Nhật Bản</v>
      </c>
      <c r="F2446" s="58" t="str">
        <f>D2446</f>
        <v>Nhật Bản</v>
      </c>
      <c r="G2446" s="58" t="str">
        <f>D2446</f>
        <v>Nhật Bản</v>
      </c>
    </row>
    <row r="2447" spans="1:9" ht="70.7" hidden="1" customHeight="1">
      <c r="A2447" s="54">
        <v>3</v>
      </c>
      <c r="B2447" s="55" t="s">
        <v>180</v>
      </c>
      <c r="C2447" s="203" t="s">
        <v>64</v>
      </c>
      <c r="D2447" s="152"/>
      <c r="E2447" s="153" t="s">
        <v>47</v>
      </c>
      <c r="F2447" s="153" t="s">
        <v>464</v>
      </c>
      <c r="G2447" s="153" t="s">
        <v>48</v>
      </c>
    </row>
    <row r="2448" spans="1:9" s="63" customFormat="1" ht="21" hidden="1" customHeight="1">
      <c r="A2448" s="54">
        <v>4</v>
      </c>
      <c r="B2448" s="61" t="s">
        <v>181</v>
      </c>
      <c r="C2448" s="204" t="s">
        <v>64</v>
      </c>
      <c r="D2448" s="62" t="s">
        <v>279</v>
      </c>
      <c r="E2448" s="62" t="s">
        <v>279</v>
      </c>
      <c r="F2448" s="62" t="s">
        <v>279</v>
      </c>
      <c r="G2448" s="62" t="s">
        <v>279</v>
      </c>
      <c r="I2448" s="19"/>
    </row>
    <row r="2449" spans="1:9" s="67" customFormat="1" ht="30.6" hidden="1" customHeight="1">
      <c r="A2449" s="64">
        <v>5</v>
      </c>
      <c r="B2449" s="65" t="s">
        <v>182</v>
      </c>
      <c r="C2449" s="205" t="s">
        <v>64</v>
      </c>
      <c r="D2449" s="66" t="s">
        <v>183</v>
      </c>
      <c r="E2449" s="66" t="s">
        <v>183</v>
      </c>
      <c r="F2449" s="66" t="s">
        <v>183</v>
      </c>
      <c r="G2449" s="66" t="s">
        <v>183</v>
      </c>
      <c r="I2449" s="68"/>
    </row>
    <row r="2450" spans="1:9" ht="16.7" hidden="1" customHeight="1">
      <c r="A2450" s="69">
        <v>6</v>
      </c>
      <c r="B2450" s="70" t="s">
        <v>184</v>
      </c>
      <c r="C2450" s="205" t="s">
        <v>64</v>
      </c>
      <c r="D2450" s="71"/>
      <c r="E2450" s="72">
        <v>3650000000</v>
      </c>
      <c r="F2450" s="72">
        <v>3950000000</v>
      </c>
      <c r="G2450" s="72">
        <v>3500000000</v>
      </c>
    </row>
    <row r="2451" spans="1:9" ht="21" hidden="1" customHeight="1">
      <c r="A2451" s="69">
        <v>7</v>
      </c>
      <c r="B2451" s="70" t="s">
        <v>185</v>
      </c>
      <c r="C2451" s="205" t="s">
        <v>64</v>
      </c>
      <c r="D2451" s="71"/>
      <c r="E2451" s="73">
        <v>0.9</v>
      </c>
      <c r="F2451" s="73">
        <v>0.9</v>
      </c>
      <c r="G2451" s="73">
        <v>0.9</v>
      </c>
      <c r="I2451" s="74" t="e">
        <f>E2565</f>
        <v>#REF!</v>
      </c>
    </row>
    <row r="2452" spans="1:9" ht="18" hidden="1" customHeight="1">
      <c r="A2452" s="69">
        <v>8</v>
      </c>
      <c r="B2452" s="70" t="s">
        <v>186</v>
      </c>
      <c r="C2452" s="205" t="s">
        <v>64</v>
      </c>
      <c r="D2452" s="71"/>
      <c r="E2452" s="75" t="s">
        <v>281</v>
      </c>
      <c r="F2452" s="75" t="s">
        <v>281</v>
      </c>
      <c r="G2452" s="75" t="s">
        <v>281</v>
      </c>
    </row>
    <row r="2453" spans="1:9" ht="20.45" hidden="1" customHeight="1">
      <c r="A2453" s="69">
        <v>9</v>
      </c>
      <c r="B2453" s="65" t="s">
        <v>187</v>
      </c>
      <c r="C2453" s="205" t="s">
        <v>64</v>
      </c>
      <c r="D2453" s="76" t="s">
        <v>188</v>
      </c>
      <c r="E2453" s="76" t="s">
        <v>188</v>
      </c>
      <c r="F2453" s="76" t="s">
        <v>188</v>
      </c>
      <c r="G2453" s="76" t="s">
        <v>188</v>
      </c>
    </row>
    <row r="2454" spans="1:9" ht="16.7" hidden="1" customHeight="1">
      <c r="A2454" s="77" t="s">
        <v>55</v>
      </c>
      <c r="B2454" s="65" t="s">
        <v>69</v>
      </c>
      <c r="C2454" s="205"/>
      <c r="D2454" s="76" t="str">
        <f>D2387</f>
        <v>Trắng</v>
      </c>
      <c r="E2454" s="76" t="s">
        <v>463</v>
      </c>
      <c r="F2454" s="76" t="s">
        <v>277</v>
      </c>
      <c r="G2454" s="76" t="s">
        <v>411</v>
      </c>
    </row>
    <row r="2455" spans="1:9" ht="16.7" hidden="1" customHeight="1">
      <c r="A2455" s="77" t="s">
        <v>55</v>
      </c>
      <c r="B2455" s="65" t="s">
        <v>189</v>
      </c>
      <c r="C2455" s="205"/>
      <c r="D2455" s="76" t="str">
        <f>D2395</f>
        <v>51H - 691.54</v>
      </c>
      <c r="E2455" s="76" t="s">
        <v>280</v>
      </c>
      <c r="F2455" s="76" t="s">
        <v>280</v>
      </c>
      <c r="G2455" s="76" t="s">
        <v>280</v>
      </c>
    </row>
    <row r="2456" spans="1:9" ht="16.7" hidden="1" customHeight="1">
      <c r="A2456" s="77" t="s">
        <v>55</v>
      </c>
      <c r="B2456" s="65" t="s">
        <v>190</v>
      </c>
      <c r="C2456" s="205"/>
      <c r="D2456" s="76">
        <v>31633</v>
      </c>
      <c r="E2456" s="76">
        <v>15000</v>
      </c>
      <c r="F2456" s="76">
        <v>10000</v>
      </c>
      <c r="G2456" s="76">
        <v>50000</v>
      </c>
    </row>
    <row r="2457" spans="1:9" ht="30.6" hidden="1" customHeight="1">
      <c r="A2457" s="64">
        <v>10</v>
      </c>
      <c r="B2457" s="65" t="s">
        <v>283</v>
      </c>
      <c r="C2457" s="205" t="s">
        <v>64</v>
      </c>
      <c r="D2457" s="71"/>
      <c r="E2457" s="79">
        <f>E2450*E2451</f>
        <v>3285000000</v>
      </c>
      <c r="F2457" s="79">
        <f>F2450*F2451</f>
        <v>3555000000</v>
      </c>
      <c r="G2457" s="79">
        <f>G2450*G2451</f>
        <v>3150000000</v>
      </c>
    </row>
    <row r="2458" spans="1:9" ht="18.600000000000001" hidden="1" customHeight="1">
      <c r="A2458" s="69">
        <v>11</v>
      </c>
      <c r="B2458" s="70" t="s">
        <v>191</v>
      </c>
      <c r="C2458" s="205" t="s">
        <v>64</v>
      </c>
      <c r="D2458" s="80"/>
      <c r="E2458" s="16" t="s">
        <v>462</v>
      </c>
      <c r="F2458" s="81" t="s">
        <v>465</v>
      </c>
      <c r="G2458" s="81" t="s">
        <v>466</v>
      </c>
    </row>
    <row r="2459" spans="1:9" ht="21" hidden="1" customHeight="1">
      <c r="A2459" s="69">
        <v>12</v>
      </c>
      <c r="B2459" s="70" t="s">
        <v>192</v>
      </c>
      <c r="C2459" s="205" t="s">
        <v>64</v>
      </c>
      <c r="D2459" s="82"/>
      <c r="E2459" s="82" t="str">
        <f>D2448</f>
        <v>Tháng 10 năm 2023</v>
      </c>
      <c r="F2459" s="82" t="str">
        <f>E2459</f>
        <v>Tháng 10 năm 2023</v>
      </c>
      <c r="G2459" s="82" t="str">
        <f>E2459</f>
        <v>Tháng 10 năm 2023</v>
      </c>
    </row>
    <row r="2460" spans="1:9" hidden="1">
      <c r="G2460" s="83"/>
    </row>
    <row r="2461" spans="1:9" ht="22.5" hidden="1" customHeight="1">
      <c r="A2461" s="303" t="s">
        <v>193</v>
      </c>
      <c r="B2461" s="303"/>
      <c r="C2461" s="303"/>
      <c r="D2461" s="303"/>
      <c r="E2461" s="303"/>
      <c r="F2461" s="303"/>
      <c r="G2461" s="303"/>
    </row>
    <row r="2462" spans="1:9" s="40" customFormat="1" ht="54.75" hidden="1" customHeight="1">
      <c r="A2462" s="337" t="s">
        <v>194</v>
      </c>
      <c r="B2462" s="337"/>
      <c r="C2462" s="337"/>
      <c r="D2462" s="337"/>
      <c r="E2462" s="337"/>
      <c r="F2462" s="337"/>
      <c r="G2462" s="337"/>
      <c r="I2462" s="85"/>
    </row>
    <row r="2463" spans="1:9" s="40" customFormat="1" ht="72" hidden="1" customHeight="1">
      <c r="A2463" s="337" t="s">
        <v>195</v>
      </c>
      <c r="B2463" s="337"/>
      <c r="C2463" s="337"/>
      <c r="D2463" s="337"/>
      <c r="E2463" s="337"/>
      <c r="F2463" s="337"/>
      <c r="G2463" s="337"/>
      <c r="I2463" s="85"/>
    </row>
    <row r="2464" spans="1:9" s="40" customFormat="1" ht="21" hidden="1" customHeight="1">
      <c r="A2464" s="363" t="s">
        <v>196</v>
      </c>
      <c r="B2464" s="363"/>
      <c r="C2464" s="363"/>
      <c r="D2464" s="363"/>
      <c r="E2464" s="363"/>
      <c r="F2464" s="363"/>
      <c r="G2464" s="363"/>
      <c r="I2464" s="85"/>
    </row>
    <row r="2465" spans="1:9" s="40" customFormat="1" ht="21" hidden="1" customHeight="1">
      <c r="A2465" s="86" t="s">
        <v>55</v>
      </c>
      <c r="B2465" s="337" t="s">
        <v>197</v>
      </c>
      <c r="C2465" s="337"/>
      <c r="D2465" s="337"/>
      <c r="E2465" s="337"/>
      <c r="F2465" s="337"/>
      <c r="G2465" s="337"/>
      <c r="I2465" s="85"/>
    </row>
    <row r="2466" spans="1:9" s="40" customFormat="1" ht="21" hidden="1" customHeight="1">
      <c r="A2466" s="87"/>
      <c r="B2466" s="88" t="s">
        <v>198</v>
      </c>
      <c r="C2466" s="88"/>
      <c r="D2466" s="355" t="str">
        <f>D2529&amp;". Do lấy TSĐG làm chuẩn nên tổ thẩm định đánh giá TSĐG đạt tỷ lệ 100%"</f>
        <v>Giấy đăng ký xe, đăng kiểm xe. Do lấy TSĐG làm chuẩn nên tổ thẩm định đánh giá TSĐG đạt tỷ lệ 100%</v>
      </c>
      <c r="E2466" s="356"/>
      <c r="F2466" s="356"/>
      <c r="G2466" s="356"/>
      <c r="I2466" s="85"/>
    </row>
    <row r="2467" spans="1:9" s="40" customFormat="1" ht="21" hidden="1" customHeight="1">
      <c r="A2467" s="86" t="s">
        <v>199</v>
      </c>
      <c r="B2467" s="88" t="s">
        <v>200</v>
      </c>
      <c r="C2467" s="88" t="s">
        <v>64</v>
      </c>
      <c r="D2467" s="358" t="str">
        <f>E2529</f>
        <v>Giấy đăng ký xe, đăng kiểm xe</v>
      </c>
      <c r="E2467" s="358"/>
      <c r="F2467" s="332" t="str">
        <f>IF(D2468&gt;100%,"Lợi thế hơn tài sản thẩm định giá",IF(D2468=100%,"Tương đương tài sản thẩm định giá",IF(D2468&lt;100%,"Kém lợi thế hơn tài sản thẩm định giá")))</f>
        <v>Tương đương tài sản thẩm định giá</v>
      </c>
      <c r="G2467" s="332"/>
      <c r="I2467" s="85"/>
    </row>
    <row r="2468" spans="1:9" s="40" customFormat="1" ht="21" hidden="1" customHeight="1">
      <c r="A2468" s="86"/>
      <c r="B2468" s="84" t="s">
        <v>201</v>
      </c>
      <c r="C2468" s="88" t="s">
        <v>64</v>
      </c>
      <c r="D2468" s="90">
        <f>E2530</f>
        <v>1</v>
      </c>
      <c r="E2468" s="84"/>
      <c r="F2468" s="84"/>
      <c r="G2468" s="89"/>
      <c r="I2468" s="85"/>
    </row>
    <row r="2469" spans="1:9" s="40" customFormat="1" ht="21" hidden="1" customHeight="1">
      <c r="A2469" s="86" t="s">
        <v>199</v>
      </c>
      <c r="B2469" s="88" t="s">
        <v>202</v>
      </c>
      <c r="C2469" s="88" t="s">
        <v>64</v>
      </c>
      <c r="D2469" s="91" t="str">
        <f>F2529</f>
        <v>Giấy đăng ký xe, đăng kiểm xe</v>
      </c>
      <c r="E2469" s="92"/>
      <c r="F2469" s="332" t="str">
        <f>IF(D2470&gt;100%,"Lợi thế hơn tài sản thẩm định giá",IF(D2470=100%,"Tương đương tài sản thẩm định giá",IF(D2470&lt;100%,"Kém lợi thế hơn tài sản thẩm định giá")))</f>
        <v>Tương đương tài sản thẩm định giá</v>
      </c>
      <c r="G2469" s="332"/>
      <c r="I2469" s="85"/>
    </row>
    <row r="2470" spans="1:9" s="40" customFormat="1" ht="21" hidden="1" customHeight="1">
      <c r="A2470" s="86"/>
      <c r="B2470" s="84" t="s">
        <v>203</v>
      </c>
      <c r="C2470" s="88" t="s">
        <v>64</v>
      </c>
      <c r="D2470" s="90">
        <f>F2530</f>
        <v>1</v>
      </c>
      <c r="E2470" s="84"/>
      <c r="F2470" s="84"/>
      <c r="G2470" s="89"/>
      <c r="I2470" s="85"/>
    </row>
    <row r="2471" spans="1:9" s="40" customFormat="1" ht="21" hidden="1" customHeight="1">
      <c r="A2471" s="86" t="s">
        <v>199</v>
      </c>
      <c r="B2471" s="88" t="s">
        <v>204</v>
      </c>
      <c r="C2471" s="88" t="s">
        <v>64</v>
      </c>
      <c r="D2471" s="91" t="str">
        <f>G2529</f>
        <v>Giấy đăng ký xe, đăng kiểm xe</v>
      </c>
      <c r="E2471" s="92"/>
      <c r="F2471" s="332" t="str">
        <f>IF(D2472&gt;100%,"Lợi thế hơn tài sản thẩm định giá",IF(D2472=100%,"Tương đương tài sản thẩm định giá",IF(D2472&lt;100%,"Kém lợi thế hơn tài sản thẩm định giá")))</f>
        <v>Tương đương tài sản thẩm định giá</v>
      </c>
      <c r="G2471" s="332"/>
      <c r="I2471" s="85"/>
    </row>
    <row r="2472" spans="1:9" s="40" customFormat="1" ht="21" hidden="1" customHeight="1">
      <c r="A2472" s="86"/>
      <c r="B2472" s="84" t="s">
        <v>205</v>
      </c>
      <c r="C2472" s="88" t="s">
        <v>64</v>
      </c>
      <c r="D2472" s="90">
        <f>G2530</f>
        <v>1</v>
      </c>
      <c r="E2472" s="84"/>
      <c r="F2472" s="84"/>
      <c r="G2472" s="84"/>
      <c r="I2472" s="85"/>
    </row>
    <row r="2473" spans="1:9" s="40" customFormat="1" ht="21" hidden="1" customHeight="1">
      <c r="A2473" s="86" t="s">
        <v>55</v>
      </c>
      <c r="B2473" s="337" t="s">
        <v>206</v>
      </c>
      <c r="C2473" s="337"/>
      <c r="D2473" s="337"/>
      <c r="E2473" s="337"/>
      <c r="F2473" s="337"/>
      <c r="G2473" s="337"/>
      <c r="I2473" s="85"/>
    </row>
    <row r="2474" spans="1:9" s="40" customFormat="1" ht="21" hidden="1" customHeight="1">
      <c r="A2474" s="87"/>
      <c r="B2474" s="88" t="s">
        <v>198</v>
      </c>
      <c r="C2474" s="88"/>
      <c r="D2474" s="355" t="str">
        <f>D2534&amp;". Do lấy TSĐG làm chuẩn nên tổ thẩm định đánh giá TSĐG đạt tỷ lệ 100%"</f>
        <v>2020. Do lấy TSĐG làm chuẩn nên tổ thẩm định đánh giá TSĐG đạt tỷ lệ 100%</v>
      </c>
      <c r="E2474" s="356"/>
      <c r="F2474" s="356"/>
      <c r="G2474" s="356"/>
      <c r="I2474" s="85"/>
    </row>
    <row r="2475" spans="1:9" s="40" customFormat="1" ht="21" hidden="1" customHeight="1">
      <c r="A2475" s="86" t="s">
        <v>199</v>
      </c>
      <c r="B2475" s="88" t="s">
        <v>200</v>
      </c>
      <c r="C2475" s="88" t="s">
        <v>64</v>
      </c>
      <c r="D2475" s="358" t="s">
        <v>207</v>
      </c>
      <c r="E2475" s="358"/>
      <c r="F2475" s="332" t="str">
        <f>IF(D2476&gt;100%,"Lợi thế hơn tài sản thẩm định giá",IF(D2476=100%,"Tương đương tài sản thẩm định giá",IF(D2476&lt;100%,"Kém lợi thế hơn tài sản thẩm định giá")))</f>
        <v>Tương đương tài sản thẩm định giá</v>
      </c>
      <c r="G2475" s="332"/>
      <c r="I2475" s="85"/>
    </row>
    <row r="2476" spans="1:9" s="40" customFormat="1" ht="21" hidden="1" customHeight="1">
      <c r="A2476" s="86"/>
      <c r="B2476" s="84" t="s">
        <v>201</v>
      </c>
      <c r="C2476" s="88" t="s">
        <v>64</v>
      </c>
      <c r="D2476" s="90">
        <f>E2535</f>
        <v>1</v>
      </c>
      <c r="E2476" s="84"/>
      <c r="F2476" s="84"/>
      <c r="G2476" s="89"/>
      <c r="I2476" s="85"/>
    </row>
    <row r="2477" spans="1:9" s="40" customFormat="1" ht="21" hidden="1" customHeight="1">
      <c r="A2477" s="86" t="s">
        <v>199</v>
      </c>
      <c r="B2477" s="88" t="s">
        <v>202</v>
      </c>
      <c r="C2477" s="88" t="s">
        <v>64</v>
      </c>
      <c r="D2477" s="91" t="s">
        <v>207</v>
      </c>
      <c r="E2477" s="92"/>
      <c r="F2477" s="332" t="str">
        <f>IF(D2478&gt;100%,"Lợi thế hơn tài sản thẩm định giá",IF(D2478=100%,"Tương đương tài sản thẩm định giá",IF(D2478&lt;100%,"Kém lợi thế hơn tài sản thẩm định giá")))</f>
        <v>Tương đương tài sản thẩm định giá</v>
      </c>
      <c r="G2477" s="332"/>
      <c r="I2477" s="85"/>
    </row>
    <row r="2478" spans="1:9" s="40" customFormat="1" ht="21" hidden="1" customHeight="1">
      <c r="A2478" s="86"/>
      <c r="B2478" s="84" t="s">
        <v>203</v>
      </c>
      <c r="C2478" s="88" t="s">
        <v>64</v>
      </c>
      <c r="D2478" s="90">
        <f>F2535</f>
        <v>1</v>
      </c>
      <c r="E2478" s="84"/>
      <c r="F2478" s="84"/>
      <c r="G2478" s="89"/>
      <c r="I2478" s="85"/>
    </row>
    <row r="2479" spans="1:9" s="40" customFormat="1" ht="21" hidden="1" customHeight="1">
      <c r="A2479" s="86" t="s">
        <v>199</v>
      </c>
      <c r="B2479" s="88" t="s">
        <v>204</v>
      </c>
      <c r="C2479" s="88" t="s">
        <v>64</v>
      </c>
      <c r="D2479" s="91" t="s">
        <v>207</v>
      </c>
      <c r="E2479" s="92"/>
      <c r="F2479" s="332" t="str">
        <f>IF(D2480&gt;100%,"Lợi thế hơn tài sản thẩm định giá",IF(D2480=100%,"Tương đương tài sản thẩm định giá",IF(D2480&lt;100%,"Kém lợi thế hơn tài sản thẩm định giá")))</f>
        <v>Tương đương tài sản thẩm định giá</v>
      </c>
      <c r="G2479" s="332"/>
      <c r="I2479" s="85"/>
    </row>
    <row r="2480" spans="1:9" s="40" customFormat="1" ht="21" hidden="1" customHeight="1">
      <c r="A2480" s="86"/>
      <c r="B2480" s="84" t="s">
        <v>205</v>
      </c>
      <c r="C2480" s="88" t="s">
        <v>64</v>
      </c>
      <c r="D2480" s="90">
        <f>G2535</f>
        <v>1</v>
      </c>
      <c r="E2480" s="84"/>
      <c r="F2480" s="84"/>
      <c r="G2480" s="84"/>
      <c r="I2480" s="85"/>
    </row>
    <row r="2481" spans="1:9" s="89" customFormat="1" ht="21" hidden="1" customHeight="1">
      <c r="A2481" s="86" t="s">
        <v>55</v>
      </c>
      <c r="B2481" s="337" t="s">
        <v>208</v>
      </c>
      <c r="C2481" s="337"/>
      <c r="D2481" s="337"/>
      <c r="E2481" s="337"/>
      <c r="F2481" s="337"/>
      <c r="G2481" s="337"/>
      <c r="I2481" s="93"/>
    </row>
    <row r="2482" spans="1:9" s="89" customFormat="1" ht="23.45" hidden="1" customHeight="1">
      <c r="A2482" s="87"/>
      <c r="B2482" s="88" t="s">
        <v>198</v>
      </c>
      <c r="C2482" s="88"/>
      <c r="D2482" s="355" t="str">
        <f>D2539&amp;". Do lấy TSĐG làm chuẩn nên tổ thẩm định đánh giá TSĐG đạt tỷ lệ 100%"</f>
        <v>Trắng. Do lấy TSĐG làm chuẩn nên tổ thẩm định đánh giá TSĐG đạt tỷ lệ 100%</v>
      </c>
      <c r="E2482" s="356"/>
      <c r="F2482" s="356"/>
      <c r="G2482" s="356"/>
      <c r="I2482" s="93"/>
    </row>
    <row r="2483" spans="1:9" s="89" customFormat="1" ht="21" hidden="1" customHeight="1">
      <c r="A2483" s="86" t="s">
        <v>199</v>
      </c>
      <c r="B2483" s="88" t="s">
        <v>200</v>
      </c>
      <c r="C2483" s="88" t="s">
        <v>64</v>
      </c>
      <c r="D2483" s="358" t="str">
        <f>E2539</f>
        <v>Vàng cát</v>
      </c>
      <c r="E2483" s="358"/>
      <c r="F2483" s="332" t="str">
        <f>IF(D2484&gt;100%,"Lợi thế hơn tài sản thẩm định giá",IF(D2484=100%,"Tương đương tài sản thẩm định giá",IF(D2484&lt;100%,"Kém lợi thế hơn tài sản thẩm định giá")))</f>
        <v>Tương đương tài sản thẩm định giá</v>
      </c>
      <c r="G2483" s="332"/>
      <c r="I2483" s="93"/>
    </row>
    <row r="2484" spans="1:9" s="89" customFormat="1" ht="21" hidden="1" customHeight="1">
      <c r="A2484" s="86"/>
      <c r="B2484" s="84" t="s">
        <v>201</v>
      </c>
      <c r="C2484" s="88" t="s">
        <v>64</v>
      </c>
      <c r="D2484" s="90">
        <v>1</v>
      </c>
      <c r="E2484" s="84"/>
      <c r="F2484" s="84"/>
      <c r="I2484" s="93"/>
    </row>
    <row r="2485" spans="1:9" s="89" customFormat="1" ht="21" hidden="1" customHeight="1">
      <c r="A2485" s="86" t="s">
        <v>199</v>
      </c>
      <c r="B2485" s="88" t="s">
        <v>202</v>
      </c>
      <c r="C2485" s="88" t="s">
        <v>64</v>
      </c>
      <c r="D2485" s="91" t="str">
        <f>F2539</f>
        <v>Trắng</v>
      </c>
      <c r="E2485" s="92"/>
      <c r="F2485" s="332" t="str">
        <f>IF(D2486&gt;100%,"Lợi thế hơn tài sản thẩm định giá",IF(D2486=100%,"Tương đương tài sản thẩm định giá",IF(D2486&lt;100%,"Kém lợi thế hơn tài sản thẩm định giá")))</f>
        <v>Tương đương tài sản thẩm định giá</v>
      </c>
      <c r="G2485" s="332"/>
      <c r="I2485" s="93"/>
    </row>
    <row r="2486" spans="1:9" s="89" customFormat="1" ht="21" hidden="1" customHeight="1">
      <c r="A2486" s="86"/>
      <c r="B2486" s="84" t="s">
        <v>203</v>
      </c>
      <c r="C2486" s="88" t="s">
        <v>64</v>
      </c>
      <c r="D2486" s="90">
        <v>1</v>
      </c>
      <c r="E2486" s="84"/>
      <c r="F2486" s="84"/>
      <c r="I2486" s="93"/>
    </row>
    <row r="2487" spans="1:9" s="89" customFormat="1" ht="21" hidden="1" customHeight="1">
      <c r="A2487" s="86" t="s">
        <v>199</v>
      </c>
      <c r="B2487" s="88" t="s">
        <v>204</v>
      </c>
      <c r="C2487" s="88" t="s">
        <v>64</v>
      </c>
      <c r="D2487" s="91" t="str">
        <f>G2539</f>
        <v>Xanh</v>
      </c>
      <c r="E2487" s="92"/>
      <c r="F2487" s="332" t="str">
        <f>IF(D2488&gt;100%,"Lợi thế hơn tài sản thẩm định giá",IF(D2488=100%,"Tương đương tài sản thẩm định giá",IF(D2488&lt;100%,"Kém lợi thế hơn tài sản thẩm định giá")))</f>
        <v>Lợi thế hơn tài sản thẩm định giá</v>
      </c>
      <c r="G2487" s="332"/>
      <c r="I2487" s="93"/>
    </row>
    <row r="2488" spans="1:9" s="89" customFormat="1" ht="21" hidden="1" customHeight="1">
      <c r="A2488" s="86"/>
      <c r="B2488" s="84" t="s">
        <v>205</v>
      </c>
      <c r="C2488" s="88" t="s">
        <v>64</v>
      </c>
      <c r="D2488" s="90">
        <v>1.05</v>
      </c>
      <c r="E2488" s="84"/>
      <c r="F2488" s="84"/>
      <c r="G2488" s="84"/>
      <c r="I2488" s="93"/>
    </row>
    <row r="2489" spans="1:9" s="89" customFormat="1" ht="21" hidden="1" customHeight="1">
      <c r="A2489" s="94" t="s">
        <v>55</v>
      </c>
      <c r="B2489" s="357" t="s">
        <v>209</v>
      </c>
      <c r="C2489" s="337"/>
      <c r="D2489" s="337"/>
      <c r="E2489" s="337"/>
      <c r="F2489" s="337"/>
      <c r="G2489" s="337"/>
      <c r="I2489" s="93"/>
    </row>
    <row r="2490" spans="1:9" s="89" customFormat="1" ht="21" hidden="1" customHeight="1">
      <c r="A2490" s="87"/>
      <c r="B2490" s="88" t="s">
        <v>198</v>
      </c>
      <c r="C2490" s="88"/>
      <c r="D2490" s="355" t="str">
        <f>D2544&amp;". Do lấy TSĐG làm chuẩn nên tổ thẩm định đánh giá TSĐG đạt tỷ lệ 100%"</f>
        <v>51H - 691.54. Do lấy TSĐG làm chuẩn nên tổ thẩm định đánh giá TSĐG đạt tỷ lệ 100%</v>
      </c>
      <c r="E2490" s="356"/>
      <c r="F2490" s="356"/>
      <c r="G2490" s="356"/>
      <c r="I2490" s="93"/>
    </row>
    <row r="2491" spans="1:9" s="89" customFormat="1" ht="21" hidden="1" customHeight="1">
      <c r="A2491" s="86" t="s">
        <v>199</v>
      </c>
      <c r="B2491" s="88" t="s">
        <v>200</v>
      </c>
      <c r="C2491" s="88" t="s">
        <v>64</v>
      </c>
      <c r="D2491" s="354" t="str">
        <f>E2544</f>
        <v>Hà Nội</v>
      </c>
      <c r="E2491" s="331"/>
      <c r="F2491" s="332" t="str">
        <f>IF(D2492&gt;100%,"Lợi thế hơn tài sản thẩm định giá",IF(D2492=100%,"Tương đương tài sản thẩm định giá",IF(D2492&lt;100%,"Kém lợi thế hơn tài sản thẩm định giá")))</f>
        <v>Tương đương tài sản thẩm định giá</v>
      </c>
      <c r="G2491" s="332"/>
      <c r="I2491" s="93"/>
    </row>
    <row r="2492" spans="1:9" s="89" customFormat="1" ht="21" hidden="1" customHeight="1">
      <c r="A2492" s="86"/>
      <c r="B2492" s="84" t="s">
        <v>201</v>
      </c>
      <c r="C2492" s="88" t="s">
        <v>64</v>
      </c>
      <c r="D2492" s="90">
        <v>1</v>
      </c>
      <c r="F2492" s="84"/>
      <c r="G2492" s="84"/>
      <c r="I2492" s="93"/>
    </row>
    <row r="2493" spans="1:9" s="89" customFormat="1" ht="21" hidden="1" customHeight="1">
      <c r="A2493" s="86" t="s">
        <v>199</v>
      </c>
      <c r="B2493" s="88" t="s">
        <v>202</v>
      </c>
      <c r="C2493" s="88" t="s">
        <v>64</v>
      </c>
      <c r="D2493" s="354" t="str">
        <f>F2544</f>
        <v>Hà Nội</v>
      </c>
      <c r="E2493" s="331"/>
      <c r="F2493" s="332" t="str">
        <f>IF(D2494&gt;100%,"Lợi thế hơn tài sản thẩm định giá",IF(D2494=100%,"Tương đương tài sản thẩm định giá",IF(D2494&lt;100%,"Kém lợi thế hơn tài sản thẩm định giá")))</f>
        <v>Tương đương tài sản thẩm định giá</v>
      </c>
      <c r="G2493" s="332"/>
      <c r="I2493" s="93"/>
    </row>
    <row r="2494" spans="1:9" s="89" customFormat="1" ht="21" hidden="1" customHeight="1">
      <c r="A2494" s="86"/>
      <c r="B2494" s="84" t="s">
        <v>203</v>
      </c>
      <c r="C2494" s="88" t="s">
        <v>64</v>
      </c>
      <c r="D2494" s="90">
        <v>1</v>
      </c>
      <c r="F2494" s="84"/>
      <c r="G2494" s="84"/>
      <c r="I2494" s="93"/>
    </row>
    <row r="2495" spans="1:9" s="89" customFormat="1" ht="21" hidden="1" customHeight="1">
      <c r="A2495" s="86" t="s">
        <v>199</v>
      </c>
      <c r="B2495" s="88" t="s">
        <v>204</v>
      </c>
      <c r="C2495" s="88" t="s">
        <v>64</v>
      </c>
      <c r="D2495" s="354" t="str">
        <f>G2544</f>
        <v>Hà Nội</v>
      </c>
      <c r="E2495" s="331"/>
      <c r="F2495" s="332" t="str">
        <f>IF(D2496&gt;100%,"Lợi thế hơn tài sản thẩm định giá",IF(D2496=100%,"Tương đương tài sản thẩm định giá",IF(D2496&lt;100%,"Kém lợi thế hơn tài sản thẩm định giá")))</f>
        <v>Tương đương tài sản thẩm định giá</v>
      </c>
      <c r="G2495" s="332"/>
      <c r="I2495" s="93"/>
    </row>
    <row r="2496" spans="1:9" s="89" customFormat="1" ht="21" hidden="1" customHeight="1">
      <c r="A2496" s="86"/>
      <c r="B2496" s="84" t="s">
        <v>205</v>
      </c>
      <c r="C2496" s="88" t="s">
        <v>64</v>
      </c>
      <c r="D2496" s="90">
        <v>1</v>
      </c>
      <c r="E2496" s="84"/>
      <c r="F2496" s="84"/>
      <c r="G2496" s="84"/>
      <c r="I2496" s="93"/>
    </row>
    <row r="2497" spans="1:9" s="89" customFormat="1" ht="21" hidden="1" customHeight="1">
      <c r="A2497" s="94" t="s">
        <v>55</v>
      </c>
      <c r="B2497" s="337" t="s">
        <v>210</v>
      </c>
      <c r="C2497" s="337"/>
      <c r="D2497" s="337"/>
      <c r="E2497" s="337"/>
      <c r="F2497" s="337"/>
      <c r="G2497" s="337"/>
      <c r="I2497" s="93"/>
    </row>
    <row r="2498" spans="1:9" s="89" customFormat="1" ht="21" hidden="1" customHeight="1">
      <c r="A2498" s="87"/>
      <c r="B2498" s="88" t="s">
        <v>198</v>
      </c>
      <c r="C2498" s="88"/>
      <c r="D2498" s="355" t="str">
        <f>D2549&amp;". Do lấy TSĐG làm chuẩn nên tổ thẩm định đánh giá TSĐG đạt tỷ lệ 100%"</f>
        <v>31633. Do lấy TSĐG làm chuẩn nên tổ thẩm định đánh giá TSĐG đạt tỷ lệ 100%</v>
      </c>
      <c r="E2498" s="356"/>
      <c r="F2498" s="356"/>
      <c r="G2498" s="356"/>
      <c r="I2498" s="93"/>
    </row>
    <row r="2499" spans="1:9" s="89" customFormat="1" ht="21" hidden="1" customHeight="1">
      <c r="A2499" s="86" t="s">
        <v>199</v>
      </c>
      <c r="B2499" s="88" t="s">
        <v>200</v>
      </c>
      <c r="C2499" s="88" t="s">
        <v>64</v>
      </c>
      <c r="D2499" s="91">
        <f>E2549</f>
        <v>15000</v>
      </c>
      <c r="E2499" s="92"/>
      <c r="F2499" s="332" t="str">
        <f>IF(D2500&gt;100%,"Lợi thế hơn tài sản thẩm định giá",IF(D2500=100%,"Tương đương tài sản thẩm định giá",IF(D2500&lt;100%,"Kém lợi thế hơn tài sản thẩm định giá")))</f>
        <v>Lợi thế hơn tài sản thẩm định giá</v>
      </c>
      <c r="G2499" s="332"/>
      <c r="I2499" s="93"/>
    </row>
    <row r="2500" spans="1:9" s="89" customFormat="1" ht="21" hidden="1" customHeight="1">
      <c r="A2500" s="87"/>
      <c r="B2500" s="84" t="s">
        <v>201</v>
      </c>
      <c r="C2500" s="88" t="s">
        <v>64</v>
      </c>
      <c r="D2500" s="90">
        <v>1.03</v>
      </c>
      <c r="E2500" s="84"/>
      <c r="F2500" s="84"/>
      <c r="G2500" s="84"/>
      <c r="I2500" s="93"/>
    </row>
    <row r="2501" spans="1:9" s="89" customFormat="1" ht="21" hidden="1" customHeight="1">
      <c r="A2501" s="86" t="s">
        <v>199</v>
      </c>
      <c r="B2501" s="88" t="s">
        <v>202</v>
      </c>
      <c r="C2501" s="88" t="s">
        <v>64</v>
      </c>
      <c r="D2501" s="91">
        <f>F2549</f>
        <v>10000</v>
      </c>
      <c r="E2501" s="92"/>
      <c r="F2501" s="332" t="str">
        <f>IF(D2502&gt;100%,"Lợi thế hơn tài sản thẩm định giá",IF(D2502=100%,"Tương đương tài sản thẩm định giá",IF(D2502&lt;100%,"Kém lợi thế hơn tài sản thẩm định giá")))</f>
        <v>Lợi thế hơn tài sản thẩm định giá</v>
      </c>
      <c r="G2501" s="332"/>
      <c r="I2501" s="93"/>
    </row>
    <row r="2502" spans="1:9" s="89" customFormat="1" ht="21" hidden="1" customHeight="1">
      <c r="A2502" s="87"/>
      <c r="B2502" s="84" t="s">
        <v>203</v>
      </c>
      <c r="C2502" s="88" t="s">
        <v>64</v>
      </c>
      <c r="D2502" s="90">
        <v>1.03</v>
      </c>
      <c r="E2502" s="84"/>
      <c r="F2502" s="84"/>
      <c r="G2502" s="84"/>
      <c r="I2502" s="93"/>
    </row>
    <row r="2503" spans="1:9" s="89" customFormat="1" ht="21" hidden="1" customHeight="1">
      <c r="A2503" s="86" t="s">
        <v>199</v>
      </c>
      <c r="B2503" s="88" t="s">
        <v>204</v>
      </c>
      <c r="C2503" s="88" t="s">
        <v>64</v>
      </c>
      <c r="D2503" s="91">
        <f>G2549</f>
        <v>50000</v>
      </c>
      <c r="E2503" s="92"/>
      <c r="F2503" s="332" t="str">
        <f>IF(D2504&gt;100%,"Lợi thế hơn tài sản thẩm định giá",IF(D2504=100%,"Tương đương tài sản thẩm định giá",IF(D2504&lt;100%,"Kém lợi thế hơn tài sản thẩm định giá")))</f>
        <v>Lợi thế hơn tài sản thẩm định giá</v>
      </c>
      <c r="G2503" s="332"/>
      <c r="I2503" s="93"/>
    </row>
    <row r="2504" spans="1:9" s="89" customFormat="1" ht="21" hidden="1" customHeight="1">
      <c r="A2504" s="87"/>
      <c r="B2504" s="84" t="s">
        <v>205</v>
      </c>
      <c r="C2504" s="88" t="s">
        <v>64</v>
      </c>
      <c r="D2504" s="90">
        <v>1.05</v>
      </c>
      <c r="E2504" s="84"/>
      <c r="F2504" s="84"/>
      <c r="G2504" s="84"/>
      <c r="I2504" s="93"/>
    </row>
    <row r="2505" spans="1:9" s="89" customFormat="1" ht="21" hidden="1" customHeight="1">
      <c r="A2505" s="94" t="s">
        <v>55</v>
      </c>
      <c r="B2505" s="357" t="s">
        <v>211</v>
      </c>
      <c r="C2505" s="337"/>
      <c r="D2505" s="337"/>
      <c r="E2505" s="337"/>
      <c r="F2505" s="337"/>
      <c r="G2505" s="337"/>
      <c r="I2505" s="93"/>
    </row>
    <row r="2506" spans="1:9" s="89" customFormat="1" ht="21" hidden="1" customHeight="1">
      <c r="A2506" s="87"/>
      <c r="B2506" s="88" t="s">
        <v>198</v>
      </c>
      <c r="C2506" s="88"/>
      <c r="D2506" s="355" t="e">
        <f>#REF!&amp;". Do lấy TSĐG làm chuẩn nên tổ thẩm định đánh giá TSĐG đạt tỷ lệ 100%"</f>
        <v>#REF!</v>
      </c>
      <c r="E2506" s="356"/>
      <c r="F2506" s="356"/>
      <c r="G2506" s="356"/>
      <c r="I2506" s="93"/>
    </row>
    <row r="2507" spans="1:9" s="89" customFormat="1" ht="21" hidden="1" customHeight="1">
      <c r="A2507" s="86" t="s">
        <v>199</v>
      </c>
      <c r="B2507" s="88" t="s">
        <v>200</v>
      </c>
      <c r="C2507" s="88" t="s">
        <v>64</v>
      </c>
      <c r="D2507" s="95" t="e">
        <f>#REF!</f>
        <v>#REF!</v>
      </c>
      <c r="E2507" s="92"/>
      <c r="F2507" s="332" t="str">
        <f>IF(D2508&gt;100%,"Lợi thế hơn tài sản thẩm định giá",IF(D2508=100%,"Tương đương tài sản thẩm định giá",IF(D2508&lt;100%,"Kém lợi thế hơn tài sản thẩm định giá")))</f>
        <v>Tương đương tài sản thẩm định giá</v>
      </c>
      <c r="G2507" s="332"/>
      <c r="I2507" s="93"/>
    </row>
    <row r="2508" spans="1:9" s="89" customFormat="1" ht="21" hidden="1" customHeight="1">
      <c r="A2508" s="86"/>
      <c r="B2508" s="84" t="s">
        <v>201</v>
      </c>
      <c r="C2508" s="88" t="s">
        <v>64</v>
      </c>
      <c r="D2508" s="90">
        <v>1</v>
      </c>
      <c r="E2508" s="84"/>
      <c r="F2508" s="84"/>
      <c r="G2508" s="84"/>
      <c r="I2508" s="93"/>
    </row>
    <row r="2509" spans="1:9" s="89" customFormat="1" ht="21" hidden="1" customHeight="1">
      <c r="A2509" s="86" t="s">
        <v>199</v>
      </c>
      <c r="B2509" s="88" t="s">
        <v>202</v>
      </c>
      <c r="C2509" s="88" t="s">
        <v>64</v>
      </c>
      <c r="D2509" s="95" t="e">
        <f>#REF!</f>
        <v>#REF!</v>
      </c>
      <c r="E2509" s="92"/>
      <c r="F2509" s="332" t="str">
        <f>IF(D2510&gt;100%,"Lợi thế hơn tài sản thẩm định giá",IF(D2510=100%,"Tương đương tài sản thẩm định giá",IF(D2510&lt;100%,"Kém lợi thế hơn tài sản thẩm định giá")))</f>
        <v>Tương đương tài sản thẩm định giá</v>
      </c>
      <c r="G2509" s="332"/>
      <c r="I2509" s="93"/>
    </row>
    <row r="2510" spans="1:9" s="89" customFormat="1" ht="21" hidden="1" customHeight="1">
      <c r="A2510" s="86"/>
      <c r="B2510" s="84" t="s">
        <v>203</v>
      </c>
      <c r="C2510" s="88" t="s">
        <v>64</v>
      </c>
      <c r="D2510" s="90">
        <v>1</v>
      </c>
      <c r="E2510" s="84"/>
      <c r="F2510" s="84"/>
      <c r="G2510" s="84"/>
      <c r="I2510" s="93"/>
    </row>
    <row r="2511" spans="1:9" s="89" customFormat="1" ht="21" hidden="1" customHeight="1">
      <c r="A2511" s="86" t="s">
        <v>199</v>
      </c>
      <c r="B2511" s="88" t="s">
        <v>204</v>
      </c>
      <c r="C2511" s="88" t="s">
        <v>64</v>
      </c>
      <c r="D2511" s="95" t="e">
        <f>#REF!</f>
        <v>#REF!</v>
      </c>
      <c r="E2511" s="92"/>
      <c r="F2511" s="332" t="str">
        <f>IF(D2512&gt;100%,"Lợi thế hơn tài sản thẩm định giá",IF(D2512=100%,"Tương đương tài sản thẩm định giá",IF(D2512&lt;100%,"Kém lợi thế hơn tài sản thẩm định giá")))</f>
        <v>Tương đương tài sản thẩm định giá</v>
      </c>
      <c r="G2511" s="332"/>
      <c r="I2511" s="93"/>
    </row>
    <row r="2512" spans="1:9" s="89" customFormat="1" ht="21" hidden="1" customHeight="1">
      <c r="A2512" s="86"/>
      <c r="B2512" s="84" t="s">
        <v>205</v>
      </c>
      <c r="C2512" s="88" t="s">
        <v>64</v>
      </c>
      <c r="D2512" s="90">
        <v>1</v>
      </c>
      <c r="E2512" s="84"/>
      <c r="F2512" s="84"/>
      <c r="G2512" s="84"/>
      <c r="I2512" s="93"/>
    </row>
    <row r="2513" spans="1:9" s="89" customFormat="1" ht="21" hidden="1" customHeight="1">
      <c r="A2513" s="94" t="s">
        <v>55</v>
      </c>
      <c r="B2513" s="337" t="s">
        <v>212</v>
      </c>
      <c r="C2513" s="337"/>
      <c r="D2513" s="337"/>
      <c r="E2513" s="337"/>
      <c r="F2513" s="337"/>
      <c r="G2513" s="337"/>
      <c r="I2513" s="93"/>
    </row>
    <row r="2514" spans="1:9" s="89" customFormat="1" ht="21" hidden="1" customHeight="1">
      <c r="A2514" s="87"/>
      <c r="B2514" s="88" t="s">
        <v>198</v>
      </c>
      <c r="C2514" s="88"/>
      <c r="D2514" s="355" t="str">
        <f>D2554&amp;" Do lấy TSĐG làm chuẩn nên tổ thẩm định đánh giá TSĐG đạt tỷ lệ 100%"</f>
        <v>0,5 Do lấy TSĐG làm chuẩn nên tổ thẩm định đánh giá TSĐG đạt tỷ lệ 100%</v>
      </c>
      <c r="E2514" s="356"/>
      <c r="F2514" s="356"/>
      <c r="G2514" s="356"/>
      <c r="I2514" s="93"/>
    </row>
    <row r="2515" spans="1:9" s="89" customFormat="1" ht="21" hidden="1" customHeight="1">
      <c r="A2515" s="86" t="s">
        <v>199</v>
      </c>
      <c r="B2515" s="88" t="s">
        <v>200</v>
      </c>
      <c r="C2515" s="88" t="s">
        <v>64</v>
      </c>
      <c r="D2515" s="331">
        <f>E2554</f>
        <v>0.56999999999999995</v>
      </c>
      <c r="E2515" s="331"/>
      <c r="F2515" s="332" t="str">
        <f>IF(D2516&gt;100%,"Lợi thế hơn tài sản thẩm định giá",IF(D2516=100%,"Tương đương tài sản thẩm định giá",IF(D2516&lt;100%,"Kém lợi thế hơn tài sản thẩm định giá")))</f>
        <v>Tương đương tài sản thẩm định giá</v>
      </c>
      <c r="G2515" s="332"/>
      <c r="I2515" s="93"/>
    </row>
    <row r="2516" spans="1:9" s="89" customFormat="1" ht="21" hidden="1" customHeight="1">
      <c r="A2516" s="86"/>
      <c r="B2516" s="84" t="s">
        <v>201</v>
      </c>
      <c r="C2516" s="88" t="s">
        <v>64</v>
      </c>
      <c r="D2516" s="90">
        <v>1</v>
      </c>
      <c r="E2516" s="84"/>
      <c r="F2516" s="84"/>
      <c r="G2516" s="84"/>
      <c r="I2516" s="93"/>
    </row>
    <row r="2517" spans="1:9" s="89" customFormat="1" ht="21" hidden="1" customHeight="1">
      <c r="A2517" s="86" t="s">
        <v>199</v>
      </c>
      <c r="B2517" s="88" t="s">
        <v>202</v>
      </c>
      <c r="C2517" s="88" t="s">
        <v>64</v>
      </c>
      <c r="D2517" s="331">
        <f>F2554</f>
        <v>0.6</v>
      </c>
      <c r="E2517" s="331"/>
      <c r="F2517" s="332" t="str">
        <f>IF(D2518&gt;100%,"Lợi thế hơn tài sản thẩm định giá",IF(D2518=100%,"Tương đương tài sản thẩm định giá",IF(D2518&lt;100%,"Kém lợi thế hơn tài sản thẩm định giá")))</f>
        <v>Lợi thế hơn tài sản thẩm định giá</v>
      </c>
      <c r="G2517" s="332"/>
      <c r="I2517" s="93"/>
    </row>
    <row r="2518" spans="1:9" s="89" customFormat="1" ht="21" hidden="1" customHeight="1">
      <c r="A2518" s="86"/>
      <c r="B2518" s="84" t="s">
        <v>203</v>
      </c>
      <c r="C2518" s="88" t="s">
        <v>64</v>
      </c>
      <c r="D2518" s="90">
        <v>1.05</v>
      </c>
      <c r="E2518" s="84"/>
      <c r="F2518" s="84"/>
      <c r="G2518" s="84"/>
      <c r="I2518" s="93"/>
    </row>
    <row r="2519" spans="1:9" s="89" customFormat="1" ht="21" hidden="1" customHeight="1">
      <c r="A2519" s="86" t="s">
        <v>199</v>
      </c>
      <c r="B2519" s="88" t="s">
        <v>204</v>
      </c>
      <c r="C2519" s="88" t="s">
        <v>64</v>
      </c>
      <c r="D2519" s="331">
        <f>G2554</f>
        <v>0.65</v>
      </c>
      <c r="E2519" s="331"/>
      <c r="F2519" s="332" t="str">
        <f>IF(D2520&gt;100%,"Lợi thế hơn tài sản thẩm định giá",IF(D2520=100%,"Tương đương tài sản thẩm định giá",IF(D2520&lt;100%,"Kém lợi thế hơn tài sản thẩm định giá")))</f>
        <v>Lợi thế hơn tài sản thẩm định giá</v>
      </c>
      <c r="G2519" s="332"/>
      <c r="I2519" s="93"/>
    </row>
    <row r="2520" spans="1:9" s="89" customFormat="1" ht="21" hidden="1" customHeight="1">
      <c r="A2520" s="86"/>
      <c r="B2520" s="84" t="s">
        <v>205</v>
      </c>
      <c r="C2520" s="88" t="s">
        <v>64</v>
      </c>
      <c r="D2520" s="90">
        <v>1.05</v>
      </c>
      <c r="E2520" s="84"/>
      <c r="F2520" s="84"/>
      <c r="G2520" s="84"/>
      <c r="I2520" s="93"/>
    </row>
    <row r="2521" spans="1:9" ht="22.5" hidden="1" customHeight="1">
      <c r="A2521" s="303" t="s">
        <v>274</v>
      </c>
      <c r="B2521" s="303"/>
      <c r="C2521" s="303"/>
      <c r="D2521" s="303"/>
      <c r="E2521" s="303"/>
      <c r="F2521" s="303"/>
      <c r="G2521" s="303"/>
    </row>
    <row r="2522" spans="1:9" hidden="1">
      <c r="B2522" s="22"/>
      <c r="C2522" s="22"/>
      <c r="E2522" s="18" t="s">
        <v>213</v>
      </c>
    </row>
    <row r="2523" spans="1:9" ht="17.45" hidden="1" customHeight="1">
      <c r="A2523" s="51" t="s">
        <v>1</v>
      </c>
      <c r="B2523" s="51" t="s">
        <v>214</v>
      </c>
      <c r="C2523" s="65"/>
      <c r="D2523" s="51" t="s">
        <v>215</v>
      </c>
      <c r="E2523" s="51" t="s">
        <v>174</v>
      </c>
      <c r="F2523" s="51" t="s">
        <v>175</v>
      </c>
      <c r="G2523" s="51" t="s">
        <v>176</v>
      </c>
    </row>
    <row r="2524" spans="1:9" hidden="1">
      <c r="A2524" s="51">
        <v>1</v>
      </c>
      <c r="B2524" s="96" t="s">
        <v>63</v>
      </c>
      <c r="C2524" s="65"/>
      <c r="D2524" s="97" t="str">
        <f>D2443</f>
        <v>Ô tô con</v>
      </c>
      <c r="E2524" s="97" t="str">
        <f>E2443</f>
        <v>Ô tô con</v>
      </c>
      <c r="F2524" s="97" t="str">
        <f>F2443</f>
        <v>Ô tô con</v>
      </c>
      <c r="G2524" s="97" t="str">
        <f>G2443</f>
        <v>Ô tô con</v>
      </c>
    </row>
    <row r="2525" spans="1:9" ht="18" hidden="1" customHeight="1">
      <c r="A2525" s="98">
        <v>2</v>
      </c>
      <c r="B2525" s="96" t="s">
        <v>181</v>
      </c>
      <c r="C2525" s="206" t="s">
        <v>64</v>
      </c>
      <c r="D2525" s="80" t="str">
        <f>D2448</f>
        <v>Tháng 10 năm 2023</v>
      </c>
      <c r="E2525" s="100" t="str">
        <f>E2448</f>
        <v>Tháng 10 năm 2023</v>
      </c>
      <c r="F2525" s="100" t="str">
        <f>F2448</f>
        <v>Tháng 10 năm 2023</v>
      </c>
      <c r="G2525" s="100" t="str">
        <f>G2448</f>
        <v>Tháng 10 năm 2023</v>
      </c>
    </row>
    <row r="2526" spans="1:9" ht="16.7" hidden="1" customHeight="1">
      <c r="A2526" s="98">
        <v>3</v>
      </c>
      <c r="B2526" s="96" t="s">
        <v>186</v>
      </c>
      <c r="C2526" s="206" t="s">
        <v>64</v>
      </c>
      <c r="D2526" s="101"/>
      <c r="E2526" s="75" t="str">
        <f>E2452</f>
        <v>Đã giao bán</v>
      </c>
      <c r="F2526" s="75" t="str">
        <f>F2452</f>
        <v>Đã giao bán</v>
      </c>
      <c r="G2526" s="75" t="str">
        <f>G2452</f>
        <v>Đã giao bán</v>
      </c>
    </row>
    <row r="2527" spans="1:9" ht="33.75" hidden="1" customHeight="1">
      <c r="A2527" s="98">
        <v>4</v>
      </c>
      <c r="B2527" s="96" t="s">
        <v>282</v>
      </c>
      <c r="C2527" s="206" t="s">
        <v>64</v>
      </c>
      <c r="D2527" s="101"/>
      <c r="E2527" s="75">
        <f>E2457</f>
        <v>3285000000</v>
      </c>
      <c r="F2527" s="75">
        <f>F2457</f>
        <v>3555000000</v>
      </c>
      <c r="G2527" s="75">
        <f>G2457</f>
        <v>3150000000</v>
      </c>
    </row>
    <row r="2528" spans="1:9" s="22" customFormat="1" ht="31.5" hidden="1">
      <c r="A2528" s="98">
        <v>5</v>
      </c>
      <c r="B2528" s="96" t="s">
        <v>216</v>
      </c>
      <c r="C2528" s="206" t="s">
        <v>64</v>
      </c>
      <c r="D2528" s="102"/>
      <c r="E2528" s="103"/>
      <c r="F2528" s="103"/>
      <c r="G2528" s="103"/>
      <c r="I2528" s="23"/>
    </row>
    <row r="2529" spans="1:9" s="22" customFormat="1" ht="31.5" hidden="1">
      <c r="A2529" s="333" t="s">
        <v>217</v>
      </c>
      <c r="B2529" s="104" t="s">
        <v>218</v>
      </c>
      <c r="C2529" s="65" t="s">
        <v>64</v>
      </c>
      <c r="D2529" s="105" t="str">
        <f>D2449</f>
        <v>Giấy đăng ký xe, đăng kiểm xe</v>
      </c>
      <c r="E2529" s="105" t="str">
        <f>E2449</f>
        <v>Giấy đăng ký xe, đăng kiểm xe</v>
      </c>
      <c r="F2529" s="105" t="str">
        <f>F2449</f>
        <v>Giấy đăng ký xe, đăng kiểm xe</v>
      </c>
      <c r="G2529" s="105" t="str">
        <f>G2449</f>
        <v>Giấy đăng ký xe, đăng kiểm xe</v>
      </c>
      <c r="I2529" s="23"/>
    </row>
    <row r="2530" spans="1:9" s="22" customFormat="1" ht="17.45" hidden="1" customHeight="1">
      <c r="A2530" s="333"/>
      <c r="B2530" s="106" t="s">
        <v>219</v>
      </c>
      <c r="C2530" s="206" t="s">
        <v>64</v>
      </c>
      <c r="D2530" s="78">
        <v>1</v>
      </c>
      <c r="E2530" s="78">
        <v>1</v>
      </c>
      <c r="F2530" s="78">
        <v>1</v>
      </c>
      <c r="G2530" s="78">
        <v>1</v>
      </c>
      <c r="I2530" s="23"/>
    </row>
    <row r="2531" spans="1:9" s="22" customFormat="1" ht="18" hidden="1" customHeight="1">
      <c r="A2531" s="333"/>
      <c r="B2531" s="106" t="s">
        <v>220</v>
      </c>
      <c r="C2531" s="206" t="s">
        <v>64</v>
      </c>
      <c r="D2531" s="78"/>
      <c r="E2531" s="107">
        <f>(D2530-E2530)/E2530</f>
        <v>0</v>
      </c>
      <c r="F2531" s="107">
        <f>(D2530-F2530)/F2530</f>
        <v>0</v>
      </c>
      <c r="G2531" s="107">
        <f>(D2530-G2530)/G2530</f>
        <v>0</v>
      </c>
      <c r="I2531" s="23"/>
    </row>
    <row r="2532" spans="1:9" s="22" customFormat="1" ht="18" hidden="1" customHeight="1">
      <c r="A2532" s="333"/>
      <c r="B2532" s="106" t="s">
        <v>284</v>
      </c>
      <c r="C2532" s="206" t="s">
        <v>64</v>
      </c>
      <c r="D2532" s="101"/>
      <c r="E2532" s="75">
        <f>E2527*E2531</f>
        <v>0</v>
      </c>
      <c r="F2532" s="75">
        <f>F2527*F2531</f>
        <v>0</v>
      </c>
      <c r="G2532" s="75">
        <f>G2527*G2531</f>
        <v>0</v>
      </c>
      <c r="I2532" s="23"/>
    </row>
    <row r="2533" spans="1:9" s="22" customFormat="1" ht="17.45" hidden="1" customHeight="1">
      <c r="A2533" s="333"/>
      <c r="B2533" s="106" t="s">
        <v>222</v>
      </c>
      <c r="C2533" s="206"/>
      <c r="D2533" s="101"/>
      <c r="E2533" s="75">
        <f>E2527+E2532</f>
        <v>3285000000</v>
      </c>
      <c r="F2533" s="75">
        <f>F2527+F2532</f>
        <v>3555000000</v>
      </c>
      <c r="G2533" s="75">
        <f>G2527+G2532</f>
        <v>3150000000</v>
      </c>
      <c r="I2533" s="23"/>
    </row>
    <row r="2534" spans="1:9" s="22" customFormat="1" hidden="1">
      <c r="A2534" s="333" t="s">
        <v>223</v>
      </c>
      <c r="B2534" s="104" t="s">
        <v>224</v>
      </c>
      <c r="C2534" s="65" t="s">
        <v>64</v>
      </c>
      <c r="D2534" s="108">
        <f>D2445</f>
        <v>2020</v>
      </c>
      <c r="E2534" s="108">
        <f>E2445</f>
        <v>2020</v>
      </c>
      <c r="F2534" s="108">
        <f>F2445</f>
        <v>2020</v>
      </c>
      <c r="G2534" s="108">
        <f>G2445</f>
        <v>2020</v>
      </c>
      <c r="I2534" s="23"/>
    </row>
    <row r="2535" spans="1:9" s="22" customFormat="1" ht="16.350000000000001" hidden="1" customHeight="1">
      <c r="A2535" s="333"/>
      <c r="B2535" s="106" t="s">
        <v>219</v>
      </c>
      <c r="C2535" s="206" t="s">
        <v>64</v>
      </c>
      <c r="D2535" s="78">
        <v>1</v>
      </c>
      <c r="E2535" s="78">
        <v>1</v>
      </c>
      <c r="F2535" s="78">
        <v>1</v>
      </c>
      <c r="G2535" s="78">
        <v>1</v>
      </c>
      <c r="I2535" s="23"/>
    </row>
    <row r="2536" spans="1:9" s="22" customFormat="1" ht="18" hidden="1" customHeight="1">
      <c r="A2536" s="333"/>
      <c r="B2536" s="106" t="s">
        <v>220</v>
      </c>
      <c r="C2536" s="206" t="s">
        <v>64</v>
      </c>
      <c r="D2536" s="78"/>
      <c r="E2536" s="107">
        <f>(D2535-E2535)/E2535</f>
        <v>0</v>
      </c>
      <c r="F2536" s="107">
        <f>(D2535-F2535)/F2535</f>
        <v>0</v>
      </c>
      <c r="G2536" s="107">
        <f>(D2535-G2535)/G2535</f>
        <v>0</v>
      </c>
      <c r="I2536" s="23"/>
    </row>
    <row r="2537" spans="1:9" s="22" customFormat="1" ht="18" hidden="1" customHeight="1">
      <c r="A2537" s="333"/>
      <c r="B2537" s="106" t="s">
        <v>284</v>
      </c>
      <c r="C2537" s="206" t="s">
        <v>64</v>
      </c>
      <c r="D2537" s="101"/>
      <c r="E2537" s="75">
        <f>E2527*E2536</f>
        <v>0</v>
      </c>
      <c r="F2537" s="75">
        <f>F2527*F2536</f>
        <v>0</v>
      </c>
      <c r="G2537" s="75">
        <f>G2527*G2536</f>
        <v>0</v>
      </c>
      <c r="I2537" s="23"/>
    </row>
    <row r="2538" spans="1:9" s="22" customFormat="1" ht="16.350000000000001" hidden="1" customHeight="1">
      <c r="A2538" s="333"/>
      <c r="B2538" s="106" t="s">
        <v>222</v>
      </c>
      <c r="C2538" s="206"/>
      <c r="D2538" s="101"/>
      <c r="E2538" s="75">
        <f>E2533+E2537</f>
        <v>3285000000</v>
      </c>
      <c r="F2538" s="75">
        <f>F2533+F2537</f>
        <v>3555000000</v>
      </c>
      <c r="G2538" s="75">
        <f>G2533+G2537</f>
        <v>3150000000</v>
      </c>
      <c r="I2538" s="23"/>
    </row>
    <row r="2539" spans="1:9" ht="16.350000000000001" hidden="1" customHeight="1">
      <c r="A2539" s="333" t="s">
        <v>225</v>
      </c>
      <c r="B2539" s="104" t="str">
        <f>B2454</f>
        <v>Màu sơn</v>
      </c>
      <c r="C2539" s="65" t="s">
        <v>64</v>
      </c>
      <c r="D2539" s="105" t="str">
        <f>D2454</f>
        <v>Trắng</v>
      </c>
      <c r="E2539" s="105" t="str">
        <f>E2454</f>
        <v>Vàng cát</v>
      </c>
      <c r="F2539" s="105" t="str">
        <f>F2454</f>
        <v>Trắng</v>
      </c>
      <c r="G2539" s="105" t="str">
        <f>G2454</f>
        <v>Xanh</v>
      </c>
    </row>
    <row r="2540" spans="1:9" ht="17.45" hidden="1" customHeight="1">
      <c r="A2540" s="333"/>
      <c r="B2540" s="106" t="s">
        <v>219</v>
      </c>
      <c r="C2540" s="206" t="s">
        <v>64</v>
      </c>
      <c r="D2540" s="78">
        <v>1</v>
      </c>
      <c r="E2540" s="78">
        <v>1</v>
      </c>
      <c r="F2540" s="78">
        <v>1</v>
      </c>
      <c r="G2540" s="78">
        <v>1</v>
      </c>
    </row>
    <row r="2541" spans="1:9" ht="21.75" hidden="1" customHeight="1">
      <c r="A2541" s="333"/>
      <c r="B2541" s="106" t="s">
        <v>220</v>
      </c>
      <c r="C2541" s="206" t="s">
        <v>64</v>
      </c>
      <c r="D2541" s="78"/>
      <c r="E2541" s="107">
        <f>(D2540-E2540)/E2540</f>
        <v>0</v>
      </c>
      <c r="F2541" s="107">
        <f>(D2540-F2540)/F2540</f>
        <v>0</v>
      </c>
      <c r="G2541" s="107">
        <f>(D2540-G2540)/G2540</f>
        <v>0</v>
      </c>
    </row>
    <row r="2542" spans="1:9" ht="18.600000000000001" hidden="1" customHeight="1">
      <c r="A2542" s="333"/>
      <c r="B2542" s="106" t="s">
        <v>221</v>
      </c>
      <c r="C2542" s="206" t="s">
        <v>64</v>
      </c>
      <c r="D2542" s="101"/>
      <c r="E2542" s="75">
        <f>E2527*E2541</f>
        <v>0</v>
      </c>
      <c r="F2542" s="75">
        <f>F2527*F2541</f>
        <v>0</v>
      </c>
      <c r="G2542" s="75">
        <f>G2527*G2541</f>
        <v>0</v>
      </c>
    </row>
    <row r="2543" spans="1:9" ht="17.45" hidden="1" customHeight="1">
      <c r="A2543" s="333"/>
      <c r="B2543" s="106" t="s">
        <v>222</v>
      </c>
      <c r="C2543" s="206"/>
      <c r="D2543" s="101"/>
      <c r="E2543" s="75">
        <f>E2538+E2542</f>
        <v>3285000000</v>
      </c>
      <c r="F2543" s="75">
        <f>F2538+F2542</f>
        <v>3555000000</v>
      </c>
      <c r="G2543" s="75">
        <f>G2538+G2542</f>
        <v>3150000000</v>
      </c>
    </row>
    <row r="2544" spans="1:9" s="109" customFormat="1" hidden="1">
      <c r="A2544" s="333" t="s">
        <v>225</v>
      </c>
      <c r="B2544" s="104" t="str">
        <f>B2455</f>
        <v>Biển số</v>
      </c>
      <c r="C2544" s="207" t="s">
        <v>64</v>
      </c>
      <c r="D2544" s="105" t="str">
        <f>D2455</f>
        <v>51H - 691.54</v>
      </c>
      <c r="E2544" s="105" t="str">
        <f>E2455</f>
        <v>Hà Nội</v>
      </c>
      <c r="F2544" s="105" t="str">
        <f>F2455</f>
        <v>Hà Nội</v>
      </c>
      <c r="G2544" s="105" t="str">
        <f>G2455</f>
        <v>Hà Nội</v>
      </c>
      <c r="I2544" s="110"/>
    </row>
    <row r="2545" spans="1:9" ht="17.45" hidden="1" customHeight="1">
      <c r="A2545" s="333"/>
      <c r="B2545" s="106" t="s">
        <v>219</v>
      </c>
      <c r="C2545" s="206" t="s">
        <v>64</v>
      </c>
      <c r="D2545" s="78">
        <v>1</v>
      </c>
      <c r="E2545" s="78">
        <v>1</v>
      </c>
      <c r="F2545" s="78">
        <v>1</v>
      </c>
      <c r="G2545" s="78">
        <v>1</v>
      </c>
      <c r="H2545" s="78">
        <v>1</v>
      </c>
    </row>
    <row r="2546" spans="1:9" ht="18.600000000000001" hidden="1" customHeight="1">
      <c r="A2546" s="333"/>
      <c r="B2546" s="106" t="s">
        <v>220</v>
      </c>
      <c r="C2546" s="206" t="s">
        <v>64</v>
      </c>
      <c r="D2546" s="101"/>
      <c r="E2546" s="107">
        <f>(D2545-E2545)/E2545</f>
        <v>0</v>
      </c>
      <c r="F2546" s="107">
        <f>(D2545-F2545)/F2545</f>
        <v>0</v>
      </c>
      <c r="G2546" s="107">
        <f>(D2545-G2545)/G2545</f>
        <v>0</v>
      </c>
    </row>
    <row r="2547" spans="1:9" ht="18" hidden="1" customHeight="1">
      <c r="A2547" s="333"/>
      <c r="B2547" s="106" t="s">
        <v>221</v>
      </c>
      <c r="C2547" s="206" t="s">
        <v>64</v>
      </c>
      <c r="D2547" s="101"/>
      <c r="E2547" s="76">
        <f>E2546*E2527</f>
        <v>0</v>
      </c>
      <c r="F2547" s="76">
        <v>0</v>
      </c>
      <c r="G2547" s="76">
        <v>0</v>
      </c>
    </row>
    <row r="2548" spans="1:9" ht="18.600000000000001" hidden="1" customHeight="1">
      <c r="A2548" s="333"/>
      <c r="B2548" s="106" t="s">
        <v>222</v>
      </c>
      <c r="C2548" s="206"/>
      <c r="D2548" s="101"/>
      <c r="E2548" s="76">
        <f>E2543+E2547</f>
        <v>3285000000</v>
      </c>
      <c r="F2548" s="76">
        <f>F2543+F2547</f>
        <v>3555000000</v>
      </c>
      <c r="G2548" s="76">
        <f>G2543+G2547</f>
        <v>3150000000</v>
      </c>
    </row>
    <row r="2549" spans="1:9" s="109" customFormat="1" hidden="1">
      <c r="A2549" s="333" t="s">
        <v>228</v>
      </c>
      <c r="B2549" s="104" t="str">
        <f>B2456</f>
        <v>Số km đã đi</v>
      </c>
      <c r="C2549" s="207" t="s">
        <v>64</v>
      </c>
      <c r="D2549" s="111">
        <f>D2456</f>
        <v>31633</v>
      </c>
      <c r="E2549" s="111">
        <f>E2456</f>
        <v>15000</v>
      </c>
      <c r="F2549" s="111">
        <f>F2456</f>
        <v>10000</v>
      </c>
      <c r="G2549" s="111">
        <f>G2456</f>
        <v>50000</v>
      </c>
      <c r="I2549" s="110"/>
    </row>
    <row r="2550" spans="1:9" ht="15" hidden="1" customHeight="1">
      <c r="A2550" s="333"/>
      <c r="B2550" s="106" t="s">
        <v>219</v>
      </c>
      <c r="C2550" s="206" t="s">
        <v>64</v>
      </c>
      <c r="D2550" s="78">
        <v>1</v>
      </c>
      <c r="E2550" s="78">
        <v>1.03</v>
      </c>
      <c r="F2550" s="78">
        <v>1.05</v>
      </c>
      <c r="G2550" s="78">
        <v>0.95</v>
      </c>
      <c r="H2550" s="78">
        <v>1</v>
      </c>
    </row>
    <row r="2551" spans="1:9" ht="15.6" hidden="1" customHeight="1">
      <c r="A2551" s="333"/>
      <c r="B2551" s="106" t="s">
        <v>220</v>
      </c>
      <c r="C2551" s="206" t="s">
        <v>64</v>
      </c>
      <c r="D2551" s="101"/>
      <c r="E2551" s="107">
        <f>(1-E2550)/E2550</f>
        <v>-2.9126213592233035E-2</v>
      </c>
      <c r="F2551" s="107">
        <f>(1-F2550)/F2550</f>
        <v>-4.7619047619047658E-2</v>
      </c>
      <c r="G2551" s="107">
        <f>(1-G2550)/G2550</f>
        <v>5.2631578947368474E-2</v>
      </c>
    </row>
    <row r="2552" spans="1:9" ht="17.45" hidden="1" customHeight="1">
      <c r="A2552" s="333"/>
      <c r="B2552" s="106" t="s">
        <v>221</v>
      </c>
      <c r="C2552" s="206" t="s">
        <v>64</v>
      </c>
      <c r="D2552" s="101"/>
      <c r="E2552" s="76">
        <f>E2551*E2527</f>
        <v>-95679611.650485516</v>
      </c>
      <c r="F2552" s="76">
        <f>F2551*F2527</f>
        <v>-169285714.28571442</v>
      </c>
      <c r="G2552" s="76">
        <f>G2551*G2527</f>
        <v>165789473.68421069</v>
      </c>
    </row>
    <row r="2553" spans="1:9" ht="13.7" hidden="1" customHeight="1">
      <c r="A2553" s="333"/>
      <c r="B2553" s="106" t="s">
        <v>222</v>
      </c>
      <c r="C2553" s="206"/>
      <c r="D2553" s="101"/>
      <c r="E2553" s="76">
        <f>E2548+E2552</f>
        <v>3189320388.3495145</v>
      </c>
      <c r="F2553" s="76">
        <f>F2548+F2552</f>
        <v>3385714285.7142854</v>
      </c>
      <c r="G2553" s="76">
        <f>G2548+G2552</f>
        <v>3315789473.6842108</v>
      </c>
    </row>
    <row r="2554" spans="1:9" hidden="1">
      <c r="A2554" s="333" t="s">
        <v>228</v>
      </c>
      <c r="B2554" s="104" t="e">
        <f>#REF!</f>
        <v>#REF!</v>
      </c>
      <c r="C2554" s="206" t="s">
        <v>64</v>
      </c>
      <c r="D2554" s="112">
        <v>0.5</v>
      </c>
      <c r="E2554" s="112">
        <v>0.56999999999999995</v>
      </c>
      <c r="F2554" s="112">
        <v>0.6</v>
      </c>
      <c r="G2554" s="112">
        <v>0.65</v>
      </c>
    </row>
    <row r="2555" spans="1:9" ht="21.75" hidden="1" customHeight="1">
      <c r="A2555" s="333"/>
      <c r="B2555" s="106" t="s">
        <v>219</v>
      </c>
      <c r="C2555" s="206" t="s">
        <v>64</v>
      </c>
      <c r="D2555" s="78">
        <v>1</v>
      </c>
      <c r="E2555" s="78">
        <v>1</v>
      </c>
      <c r="F2555" s="78">
        <v>1</v>
      </c>
      <c r="G2555" s="78">
        <v>1</v>
      </c>
      <c r="H2555" s="78">
        <v>1</v>
      </c>
    </row>
    <row r="2556" spans="1:9" ht="21.75" hidden="1" customHeight="1">
      <c r="A2556" s="333"/>
      <c r="B2556" s="106" t="s">
        <v>220</v>
      </c>
      <c r="C2556" s="206" t="s">
        <v>64</v>
      </c>
      <c r="D2556" s="78"/>
      <c r="E2556" s="107" t="e">
        <f>(#REF!-E2555)/E2555</f>
        <v>#REF!</v>
      </c>
      <c r="F2556" s="107" t="e">
        <f>(#REF!-F2555)/F2555</f>
        <v>#REF!</v>
      </c>
      <c r="G2556" s="107" t="e">
        <f>(#REF!-G2555)/G2555</f>
        <v>#REF!</v>
      </c>
    </row>
    <row r="2557" spans="1:9" ht="21.75" hidden="1" customHeight="1">
      <c r="A2557" s="333"/>
      <c r="B2557" s="106" t="s">
        <v>221</v>
      </c>
      <c r="C2557" s="206" t="s">
        <v>64</v>
      </c>
      <c r="D2557" s="101"/>
      <c r="E2557" s="75" t="e">
        <f>E2556*E2527</f>
        <v>#REF!</v>
      </c>
      <c r="F2557" s="75" t="e">
        <f>F2556*F2527</f>
        <v>#REF!</v>
      </c>
      <c r="G2557" s="75" t="e">
        <f>G2556*G2527</f>
        <v>#REF!</v>
      </c>
    </row>
    <row r="2558" spans="1:9" ht="21.75" hidden="1" customHeight="1">
      <c r="A2558" s="333"/>
      <c r="B2558" s="106" t="s">
        <v>222</v>
      </c>
      <c r="C2558" s="206" t="s">
        <v>64</v>
      </c>
      <c r="D2558" s="101"/>
      <c r="E2558" s="75" t="e">
        <f>E2553+E2557</f>
        <v>#REF!</v>
      </c>
      <c r="F2558" s="75" t="e">
        <f>F2553+F2557</f>
        <v>#REF!</v>
      </c>
      <c r="G2558" s="75" t="e">
        <f>G2553+G2557</f>
        <v>#REF!</v>
      </c>
    </row>
    <row r="2559" spans="1:9" ht="37.5" hidden="1" customHeight="1">
      <c r="A2559" s="333" t="s">
        <v>229</v>
      </c>
      <c r="B2559" s="104" t="s">
        <v>230</v>
      </c>
      <c r="C2559" s="206" t="s">
        <v>64</v>
      </c>
      <c r="D2559" s="113" t="s">
        <v>231</v>
      </c>
      <c r="E2559" s="113" t="s">
        <v>232</v>
      </c>
      <c r="F2559" s="113" t="s">
        <v>233</v>
      </c>
      <c r="G2559" s="113" t="s">
        <v>231</v>
      </c>
    </row>
    <row r="2560" spans="1:9" ht="21.75" hidden="1" customHeight="1">
      <c r="A2560" s="333"/>
      <c r="B2560" s="106" t="s">
        <v>219</v>
      </c>
      <c r="C2560" s="206" t="s">
        <v>64</v>
      </c>
      <c r="D2560" s="78">
        <v>1</v>
      </c>
      <c r="E2560" s="78">
        <v>1</v>
      </c>
      <c r="F2560" s="78">
        <v>1</v>
      </c>
      <c r="G2560" s="78">
        <v>1</v>
      </c>
      <c r="H2560" s="78">
        <v>1</v>
      </c>
    </row>
    <row r="2561" spans="1:11" ht="21.75" hidden="1" customHeight="1">
      <c r="A2561" s="333"/>
      <c r="B2561" s="106" t="s">
        <v>220</v>
      </c>
      <c r="C2561" s="206" t="s">
        <v>64</v>
      </c>
      <c r="D2561" s="78"/>
      <c r="E2561" s="107" t="e">
        <f>(#REF!-E2560)/E2560</f>
        <v>#REF!</v>
      </c>
      <c r="F2561" s="107" t="e">
        <f>(#REF!-F2560)/F2560</f>
        <v>#REF!</v>
      </c>
      <c r="G2561" s="107" t="e">
        <f>(#REF!-G2560)/G2560</f>
        <v>#REF!</v>
      </c>
    </row>
    <row r="2562" spans="1:11" ht="21.75" hidden="1" customHeight="1">
      <c r="A2562" s="333"/>
      <c r="B2562" s="106" t="s">
        <v>221</v>
      </c>
      <c r="C2562" s="206" t="s">
        <v>64</v>
      </c>
      <c r="D2562" s="101"/>
      <c r="E2562" s="75" t="e">
        <f>E2561*E2527</f>
        <v>#REF!</v>
      </c>
      <c r="F2562" s="75" t="e">
        <f>F2561*F2527</f>
        <v>#REF!</v>
      </c>
      <c r="G2562" s="75" t="e">
        <f>G2561*G2527</f>
        <v>#REF!</v>
      </c>
    </row>
    <row r="2563" spans="1:11" ht="21.75" hidden="1" customHeight="1">
      <c r="A2563" s="333"/>
      <c r="B2563" s="106" t="s">
        <v>222</v>
      </c>
      <c r="C2563" s="206" t="s">
        <v>64</v>
      </c>
      <c r="D2563" s="101"/>
      <c r="E2563" s="75" t="e">
        <f>E2558+E2562</f>
        <v>#REF!</v>
      </c>
      <c r="F2563" s="75" t="e">
        <f>F2558+F2562</f>
        <v>#REF!</v>
      </c>
      <c r="G2563" s="75" t="e">
        <f>G2558+G2562</f>
        <v>#REF!</v>
      </c>
    </row>
    <row r="2564" spans="1:11" s="22" customFormat="1" ht="19.350000000000001" hidden="1" customHeight="1">
      <c r="A2564" s="98">
        <v>6</v>
      </c>
      <c r="B2564" s="96" t="s">
        <v>234</v>
      </c>
      <c r="C2564" s="65" t="s">
        <v>64</v>
      </c>
      <c r="D2564" s="102"/>
      <c r="E2564" s="154" t="e">
        <f>E2527+E2542+E2547+E2552+E2557+E2537+E2532+E2562</f>
        <v>#REF!</v>
      </c>
      <c r="F2564" s="154" t="e">
        <f>F2527+F2542+F2547+F2552+F2557+F2537+F2532+F2562</f>
        <v>#REF!</v>
      </c>
      <c r="G2564" s="154" t="e">
        <f>G2527+G2542+G2547+G2552+G2557+G2537+G2532+G2562</f>
        <v>#REF!</v>
      </c>
      <c r="I2564" s="23"/>
    </row>
    <row r="2565" spans="1:11" s="22" customFormat="1" ht="33" hidden="1" customHeight="1">
      <c r="A2565" s="98" t="s">
        <v>285</v>
      </c>
      <c r="B2565" s="96" t="s">
        <v>235</v>
      </c>
      <c r="C2565" s="65" t="s">
        <v>64</v>
      </c>
      <c r="D2565" s="102"/>
      <c r="E2565" s="334" t="e">
        <f>ROUND((E2564+F2564+G2564)/3,-8)</f>
        <v>#REF!</v>
      </c>
      <c r="F2565" s="334"/>
      <c r="G2565" s="334"/>
      <c r="I2565" s="23"/>
    </row>
    <row r="2566" spans="1:11" s="22" customFormat="1" ht="51.6" hidden="1" customHeight="1">
      <c r="A2566" s="98" t="s">
        <v>286</v>
      </c>
      <c r="B2566" s="96" t="s">
        <v>236</v>
      </c>
      <c r="C2566" s="65" t="s">
        <v>64</v>
      </c>
      <c r="D2566" s="102"/>
      <c r="E2566" s="155" t="e">
        <f>(E2564-E2565)/E2565</f>
        <v>#REF!</v>
      </c>
      <c r="F2566" s="155" t="e">
        <f>(F2564-E2565)/E2565</f>
        <v>#REF!</v>
      </c>
      <c r="G2566" s="155" t="e">
        <f>(G2564-E2565)/E2565</f>
        <v>#REF!</v>
      </c>
      <c r="I2566" s="23"/>
    </row>
    <row r="2567" spans="1:11" ht="21" hidden="1" customHeight="1">
      <c r="A2567" s="98">
        <v>7</v>
      </c>
      <c r="B2567" s="99" t="s">
        <v>237</v>
      </c>
      <c r="C2567" s="206" t="s">
        <v>64</v>
      </c>
      <c r="D2567" s="114"/>
      <c r="E2567" s="76" t="e">
        <f>ABS(E2542)+ABS(E2547)+ABS(E2552)+ABS(E2557)+ ABS(E2537)+ ABS(E2532)+ABS(E2562)</f>
        <v>#REF!</v>
      </c>
      <c r="F2567" s="76" t="e">
        <f>ABS(F2542)+ABS(F2547)+ABS(F2552)+ABS(F2557)+ ABS(F2537)+ ABS(F2532)+ABS(F2562)</f>
        <v>#REF!</v>
      </c>
      <c r="G2567" s="76" t="e">
        <f>ABS(G2542)+ABS(G2547)+ABS(G2552)+ABS(G2557)+ ABS(G2537)+ ABS(G2532)+ABS(G2562)</f>
        <v>#REF!</v>
      </c>
    </row>
    <row r="2568" spans="1:11" ht="18.600000000000001" hidden="1" customHeight="1">
      <c r="A2568" s="98">
        <v>8</v>
      </c>
      <c r="B2568" s="99" t="s">
        <v>238</v>
      </c>
      <c r="C2568" s="206" t="s">
        <v>64</v>
      </c>
      <c r="D2568" s="101"/>
      <c r="E2568" s="76">
        <v>1</v>
      </c>
      <c r="F2568" s="76">
        <v>1</v>
      </c>
      <c r="G2568" s="76">
        <v>1</v>
      </c>
    </row>
    <row r="2569" spans="1:11" ht="19.350000000000001" hidden="1" customHeight="1">
      <c r="A2569" s="98">
        <v>9</v>
      </c>
      <c r="B2569" s="99" t="s">
        <v>239</v>
      </c>
      <c r="C2569" s="206" t="s">
        <v>64</v>
      </c>
      <c r="D2569" s="101"/>
      <c r="E2569" s="115" t="s">
        <v>346</v>
      </c>
      <c r="F2569" s="115" t="s">
        <v>330</v>
      </c>
      <c r="G2569" s="115" t="s">
        <v>330</v>
      </c>
      <c r="H2569" s="116"/>
      <c r="I2569" s="116" t="e">
        <f>F2541+F2551+F2556</f>
        <v>#REF!</v>
      </c>
      <c r="J2569" s="116" t="e">
        <f>G2541+G2551+G2556</f>
        <v>#REF!</v>
      </c>
      <c r="K2569" s="116" t="e">
        <f>G2541+G2551+G2556</f>
        <v>#REF!</v>
      </c>
    </row>
    <row r="2570" spans="1:11" s="23" customFormat="1" ht="21" hidden="1" customHeight="1">
      <c r="A2570" s="117">
        <v>10</v>
      </c>
      <c r="B2570" s="118" t="s">
        <v>240</v>
      </c>
      <c r="C2570" s="118" t="s">
        <v>64</v>
      </c>
      <c r="D2570" s="119"/>
      <c r="E2570" s="120" t="e">
        <f>E2542+E2547+E2557+E2552+E2562+E2537+E2532</f>
        <v>#REF!</v>
      </c>
      <c r="F2570" s="120" t="e">
        <f>F2542+F2547+F2557+F2552+F2562+F2537+F2532</f>
        <v>#REF!</v>
      </c>
      <c r="G2570" s="120" t="e">
        <f>G2542+G2547+G2557+G2552+G2562+G2537+G2532</f>
        <v>#REF!</v>
      </c>
    </row>
    <row r="2571" spans="1:11" s="23" customFormat="1" ht="31.5" hidden="1">
      <c r="A2571" s="117"/>
      <c r="B2571" s="121" t="s">
        <v>241</v>
      </c>
      <c r="C2571" s="118" t="s">
        <v>64</v>
      </c>
      <c r="D2571" s="119"/>
      <c r="E2571" s="335" t="e">
        <f>ROUND(E2565,-6)</f>
        <v>#REF!</v>
      </c>
      <c r="F2571" s="335"/>
      <c r="G2571" s="335"/>
    </row>
    <row r="2572" spans="1:11" s="19" customFormat="1" ht="8.25" hidden="1" customHeight="1">
      <c r="A2572" s="122"/>
      <c r="B2572" s="122"/>
      <c r="C2572" s="122"/>
      <c r="D2572" s="122"/>
      <c r="E2572" s="23"/>
      <c r="F2572" s="23"/>
      <c r="G2572" s="23"/>
    </row>
    <row r="2573" spans="1:11" s="19" customFormat="1" ht="21.75" hidden="1" customHeight="1">
      <c r="A2573" s="122" t="s">
        <v>275</v>
      </c>
      <c r="B2573" s="336" t="s">
        <v>243</v>
      </c>
      <c r="C2573" s="336"/>
      <c r="D2573" s="336"/>
      <c r="E2573" s="336"/>
      <c r="F2573" s="336"/>
      <c r="G2573" s="336"/>
    </row>
    <row r="2574" spans="1:11" s="40" customFormat="1" ht="35.25" hidden="1" customHeight="1">
      <c r="A2574" s="337" t="s">
        <v>244</v>
      </c>
      <c r="B2574" s="337"/>
      <c r="C2574" s="337"/>
      <c r="D2574" s="337"/>
      <c r="E2574" s="337"/>
      <c r="F2574" s="337"/>
      <c r="G2574" s="337"/>
      <c r="I2574" s="85"/>
    </row>
    <row r="2575" spans="1:11" s="40" customFormat="1" ht="21" hidden="1" customHeight="1">
      <c r="A2575" s="123" t="s">
        <v>245</v>
      </c>
      <c r="C2575" s="40" t="s">
        <v>64</v>
      </c>
      <c r="E2575" s="124" t="e">
        <f>ROUND(E2571,-3)</f>
        <v>#REF!</v>
      </c>
      <c r="F2575" s="48" t="s">
        <v>246</v>
      </c>
      <c r="I2575" s="85"/>
    </row>
    <row r="2576" spans="1:11" s="19" customFormat="1" ht="5.25" hidden="1" customHeight="1">
      <c r="A2576" s="122"/>
      <c r="B2576" s="122"/>
      <c r="C2576" s="122"/>
      <c r="D2576" s="122"/>
      <c r="E2576" s="23"/>
      <c r="F2576" s="23"/>
      <c r="G2576" s="23"/>
    </row>
    <row r="2577" spans="1:9" s="40" customFormat="1" ht="24.75" hidden="1" customHeight="1">
      <c r="A2577" s="338" t="s">
        <v>247</v>
      </c>
      <c r="B2577" s="339"/>
      <c r="C2577" s="339"/>
      <c r="D2577" s="340"/>
      <c r="E2577" s="51" t="s">
        <v>174</v>
      </c>
      <c r="F2577" s="51" t="s">
        <v>175</v>
      </c>
      <c r="G2577" s="51" t="s">
        <v>176</v>
      </c>
      <c r="I2577" s="85"/>
    </row>
    <row r="2578" spans="1:9" s="40" customFormat="1" ht="24.75" hidden="1" customHeight="1">
      <c r="A2578" s="341"/>
      <c r="B2578" s="342"/>
      <c r="C2578" s="342"/>
      <c r="D2578" s="343"/>
      <c r="E2578" s="125" t="e">
        <f>E2566</f>
        <v>#REF!</v>
      </c>
      <c r="F2578" s="125" t="e">
        <f>F2566</f>
        <v>#REF!</v>
      </c>
      <c r="G2578" s="125" t="e">
        <f>G2566</f>
        <v>#REF!</v>
      </c>
      <c r="I2578" s="85"/>
    </row>
    <row r="2579" spans="1:9" s="40" customFormat="1" ht="24.75" hidden="1" customHeight="1">
      <c r="A2579" s="344"/>
      <c r="B2579" s="345"/>
      <c r="C2579" s="345"/>
      <c r="D2579" s="346"/>
      <c r="E2579" s="125" t="s">
        <v>248</v>
      </c>
      <c r="F2579" s="125" t="s">
        <v>248</v>
      </c>
      <c r="G2579" s="125" t="s">
        <v>248</v>
      </c>
      <c r="I2579" s="85"/>
    </row>
    <row r="2580" spans="1:9" s="40" customFormat="1" ht="5.25" hidden="1" customHeight="1">
      <c r="A2580" s="123"/>
      <c r="G2580" s="126"/>
      <c r="I2580" s="85"/>
    </row>
    <row r="2581" spans="1:9" s="40" customFormat="1" ht="21" hidden="1" customHeight="1">
      <c r="A2581" s="347" t="s">
        <v>249</v>
      </c>
      <c r="B2581" s="347"/>
      <c r="C2581" s="347"/>
      <c r="D2581" s="347"/>
      <c r="E2581" s="347"/>
      <c r="F2581" s="347"/>
      <c r="G2581" s="347"/>
      <c r="I2581" s="85"/>
    </row>
    <row r="2582" spans="1:9" s="40" customFormat="1" ht="6" hidden="1" customHeight="1">
      <c r="A2582" s="127"/>
      <c r="B2582" s="127"/>
      <c r="C2582" s="123"/>
      <c r="D2582" s="127"/>
      <c r="E2582" s="127"/>
      <c r="F2582" s="127"/>
      <c r="G2582" s="127"/>
      <c r="I2582" s="85"/>
    </row>
    <row r="2583" spans="1:9" s="48" customFormat="1" ht="21" hidden="1" customHeight="1">
      <c r="A2583" s="313" t="s">
        <v>250</v>
      </c>
      <c r="B2583" s="313"/>
      <c r="C2583" s="313"/>
      <c r="D2583" s="313"/>
      <c r="E2583" s="313"/>
      <c r="F2583" s="313"/>
      <c r="G2583" s="313"/>
      <c r="I2583" s="124"/>
    </row>
    <row r="2584" spans="1:9" s="48" customFormat="1" ht="21" hidden="1" customHeight="1">
      <c r="A2584" s="313" t="s">
        <v>251</v>
      </c>
      <c r="B2584" s="313"/>
      <c r="C2584" s="313"/>
      <c r="D2584" s="313"/>
      <c r="E2584" s="313"/>
      <c r="F2584" s="313"/>
      <c r="G2584" s="313"/>
      <c r="I2584" s="124"/>
    </row>
    <row r="2585" spans="1:9" s="48" customFormat="1" ht="41.25" hidden="1" customHeight="1">
      <c r="A2585" s="314" t="s">
        <v>252</v>
      </c>
      <c r="B2585" s="315"/>
      <c r="C2585" s="315"/>
      <c r="D2585" s="315"/>
      <c r="E2585" s="315"/>
      <c r="F2585" s="315"/>
      <c r="G2585" s="315"/>
      <c r="I2585" s="124"/>
    </row>
    <row r="2586" spans="1:9" s="48" customFormat="1" ht="28.5" hidden="1" customHeight="1">
      <c r="A2586" s="35"/>
      <c r="B2586" s="26" t="s">
        <v>253</v>
      </c>
      <c r="C2586" s="68"/>
      <c r="D2586" s="26"/>
      <c r="E2586" s="128" t="s">
        <v>254</v>
      </c>
      <c r="F2586" s="316"/>
      <c r="G2586" s="316"/>
      <c r="I2586" s="124"/>
    </row>
    <row r="2587" spans="1:9" s="48" customFormat="1" ht="21.6" hidden="1" customHeight="1">
      <c r="A2587" s="35"/>
      <c r="B2587" s="317" t="s">
        <v>255</v>
      </c>
      <c r="C2587" s="318"/>
      <c r="D2587" s="318"/>
      <c r="E2587" s="290" t="s">
        <v>256</v>
      </c>
      <c r="F2587" s="290"/>
      <c r="G2587" s="290"/>
      <c r="I2587" s="124"/>
    </row>
    <row r="2588" spans="1:9" s="48" customFormat="1" ht="21.6" hidden="1" customHeight="1">
      <c r="A2588" s="35"/>
      <c r="B2588" s="317"/>
      <c r="C2588" s="319"/>
      <c r="D2588" s="319"/>
      <c r="E2588" s="290" t="s">
        <v>257</v>
      </c>
      <c r="F2588" s="290"/>
      <c r="G2588" s="290"/>
      <c r="I2588" s="124"/>
    </row>
    <row r="2589" spans="1:9" s="48" customFormat="1" ht="21.6" hidden="1" customHeight="1">
      <c r="A2589" s="35"/>
      <c r="B2589" s="26"/>
      <c r="C2589" s="68"/>
      <c r="D2589" s="26"/>
      <c r="E2589" s="290" t="s">
        <v>258</v>
      </c>
      <c r="F2589" s="290"/>
      <c r="G2589" s="290"/>
      <c r="I2589" s="124"/>
    </row>
    <row r="2590" spans="1:9" s="48" customFormat="1" ht="21.6" hidden="1" customHeight="1">
      <c r="A2590" s="35"/>
      <c r="B2590" s="26"/>
      <c r="C2590" s="68"/>
      <c r="D2590" s="26"/>
      <c r="E2590" s="290" t="s">
        <v>259</v>
      </c>
      <c r="F2590" s="290"/>
      <c r="G2590" s="290"/>
      <c r="I2590" s="124"/>
    </row>
    <row r="2591" spans="1:9" s="48" customFormat="1" ht="21.6" hidden="1" customHeight="1">
      <c r="A2591" s="35"/>
      <c r="B2591" s="26" t="s">
        <v>260</v>
      </c>
      <c r="C2591" s="68"/>
      <c r="D2591" s="26"/>
      <c r="E2591" s="26"/>
      <c r="F2591" s="26"/>
      <c r="G2591" s="26"/>
      <c r="I2591" s="124"/>
    </row>
    <row r="2592" spans="1:9" s="49" customFormat="1" ht="10.5" hidden="1" customHeight="1">
      <c r="B2592" s="18"/>
      <c r="C2592" s="18"/>
      <c r="D2592" s="18"/>
      <c r="E2592" s="18"/>
      <c r="F2592" s="18"/>
      <c r="G2592" s="50"/>
    </row>
    <row r="2593" spans="1:9" s="52" customFormat="1" ht="39.75" hidden="1" customHeight="1">
      <c r="A2593" s="51" t="s">
        <v>1</v>
      </c>
      <c r="B2593" s="320" t="s">
        <v>261</v>
      </c>
      <c r="C2593" s="321"/>
      <c r="D2593" s="51" t="s">
        <v>262</v>
      </c>
      <c r="E2593" s="51" t="s">
        <v>263</v>
      </c>
      <c r="F2593" s="51" t="s">
        <v>264</v>
      </c>
      <c r="G2593" s="51" t="s">
        <v>40</v>
      </c>
      <c r="I2593" s="49"/>
    </row>
    <row r="2594" spans="1:9" ht="21.95" hidden="1" customHeight="1">
      <c r="A2594" s="54">
        <v>1</v>
      </c>
      <c r="B2594" s="295" t="s">
        <v>20</v>
      </c>
      <c r="C2594" s="297"/>
      <c r="D2594" s="129">
        <v>0.75</v>
      </c>
      <c r="E2594" s="129">
        <v>0.55000000000000004</v>
      </c>
      <c r="F2594" s="130">
        <f>D2594*E2594</f>
        <v>0.41250000000000003</v>
      </c>
      <c r="G2594" s="57"/>
    </row>
    <row r="2595" spans="1:9" ht="21.95" hidden="1" customHeight="1">
      <c r="A2595" s="54">
        <v>2</v>
      </c>
      <c r="B2595" s="295" t="s">
        <v>265</v>
      </c>
      <c r="C2595" s="297"/>
      <c r="D2595" s="129">
        <v>0.8</v>
      </c>
      <c r="E2595" s="129">
        <v>0.15</v>
      </c>
      <c r="F2595" s="130">
        <f>D2595*E2595</f>
        <v>0.12</v>
      </c>
      <c r="G2595" s="56"/>
    </row>
    <row r="2596" spans="1:9" ht="21.95" hidden="1" customHeight="1">
      <c r="A2596" s="54">
        <v>3</v>
      </c>
      <c r="B2596" s="295" t="s">
        <v>266</v>
      </c>
      <c r="C2596" s="297"/>
      <c r="D2596" s="129">
        <v>0.75</v>
      </c>
      <c r="E2596" s="129">
        <v>0.2</v>
      </c>
      <c r="F2596" s="130">
        <f>D2596*E2596</f>
        <v>0.15000000000000002</v>
      </c>
      <c r="G2596" s="101"/>
    </row>
    <row r="2597" spans="1:9" ht="21.95" hidden="1" customHeight="1">
      <c r="A2597" s="54">
        <v>4</v>
      </c>
      <c r="B2597" s="322" t="s">
        <v>267</v>
      </c>
      <c r="C2597" s="323"/>
      <c r="D2597" s="129">
        <v>0.7</v>
      </c>
      <c r="E2597" s="129">
        <v>0.1</v>
      </c>
      <c r="F2597" s="130">
        <f>D2597*E2597</f>
        <v>6.9999999999999993E-2</v>
      </c>
      <c r="G2597" s="101"/>
    </row>
    <row r="2598" spans="1:9" s="63" customFormat="1" ht="21.95" hidden="1" customHeight="1">
      <c r="A2598" s="54"/>
      <c r="B2598" s="324" t="s">
        <v>268</v>
      </c>
      <c r="C2598" s="325"/>
      <c r="D2598" s="326">
        <f>SUM(F2594:F2597)</f>
        <v>0.75249999999999995</v>
      </c>
      <c r="E2598" s="327"/>
      <c r="F2598" s="328"/>
      <c r="G2598" s="62"/>
      <c r="I2598" s="19"/>
    </row>
    <row r="2599" spans="1:9" s="63" customFormat="1" ht="21.95" hidden="1" customHeight="1">
      <c r="A2599" s="54"/>
      <c r="B2599" s="324" t="s">
        <v>269</v>
      </c>
      <c r="C2599" s="325"/>
      <c r="D2599" s="326">
        <f>1-D2598</f>
        <v>0.24750000000000005</v>
      </c>
      <c r="E2599" s="327"/>
      <c r="F2599" s="328"/>
      <c r="G2599" s="62"/>
      <c r="I2599" s="19"/>
    </row>
    <row r="2600" spans="1:9" s="63" customFormat="1" ht="8.25" hidden="1" customHeight="1">
      <c r="A2600" s="49"/>
      <c r="B2600" s="131"/>
      <c r="C2600" s="208"/>
      <c r="D2600" s="132"/>
      <c r="E2600" s="132"/>
      <c r="F2600" s="132"/>
      <c r="G2600" s="133"/>
      <c r="I2600" s="19"/>
    </row>
    <row r="2601" spans="1:9" ht="22.5" hidden="1" customHeight="1">
      <c r="A2601" s="303" t="s">
        <v>276</v>
      </c>
      <c r="B2601" s="303"/>
      <c r="C2601" s="303"/>
      <c r="D2601" s="303"/>
      <c r="E2601" s="303"/>
      <c r="F2601" s="303"/>
      <c r="G2601" s="303"/>
    </row>
    <row r="2602" spans="1:9" ht="7.5" hidden="1" customHeight="1">
      <c r="D2602" s="52"/>
    </row>
    <row r="2603" spans="1:9" ht="23.25" hidden="1" customHeight="1">
      <c r="D2603" s="52"/>
      <c r="G2603" s="134" t="s">
        <v>270</v>
      </c>
    </row>
    <row r="2604" spans="1:9" ht="7.5" hidden="1" customHeight="1">
      <c r="D2604" s="52"/>
    </row>
    <row r="2605" spans="1:9" s="136" customFormat="1" ht="25.35" hidden="1" customHeight="1">
      <c r="A2605" s="307" t="s">
        <v>271</v>
      </c>
      <c r="B2605" s="308"/>
      <c r="C2605" s="308"/>
      <c r="D2605" s="309"/>
      <c r="E2605" s="135" t="s">
        <v>6</v>
      </c>
      <c r="F2605" s="135" t="s">
        <v>287</v>
      </c>
      <c r="G2605" s="135" t="s">
        <v>8</v>
      </c>
      <c r="I2605" s="137"/>
    </row>
    <row r="2606" spans="1:9" s="141" customFormat="1" ht="27" hidden="1" customHeight="1">
      <c r="A2606" s="349" t="e">
        <f>D2380</f>
        <v>#REF!</v>
      </c>
      <c r="B2606" s="311"/>
      <c r="C2606" s="311"/>
      <c r="D2606" s="312"/>
      <c r="E2606" s="138">
        <v>1</v>
      </c>
      <c r="F2606" s="139" t="e">
        <f>E2575</f>
        <v>#REF!</v>
      </c>
      <c r="G2606" s="140" t="e">
        <f>ROUND(E2606*F2606,-6)</f>
        <v>#REF!</v>
      </c>
      <c r="I2606" s="142"/>
    </row>
    <row r="2607" spans="1:9" hidden="1"/>
    <row r="2608" spans="1:9" hidden="1"/>
    <row r="2609" spans="1:9" hidden="1"/>
    <row r="2610" spans="1:9" hidden="1"/>
    <row r="2611" spans="1:9" hidden="1"/>
    <row r="2612" spans="1:9" hidden="1"/>
    <row r="2613" spans="1:9" hidden="1"/>
    <row r="2614" spans="1:9" hidden="1"/>
    <row r="2615" spans="1:9" hidden="1"/>
    <row r="2616" spans="1:9" hidden="1"/>
    <row r="2617" spans="1:9" hidden="1"/>
    <row r="2618" spans="1:9" hidden="1"/>
    <row r="2619" spans="1:9" s="22" customFormat="1" hidden="1">
      <c r="A2619" s="22" t="s">
        <v>467</v>
      </c>
      <c r="B2619" s="22" t="e">
        <f>'Bảng tổng hợp kết quả'!#REF!</f>
        <v>#REF!</v>
      </c>
      <c r="E2619" s="159"/>
      <c r="F2619" s="156"/>
      <c r="I2619" s="23"/>
    </row>
    <row r="2620" spans="1:9" ht="19.7" hidden="1" customHeight="1">
      <c r="A2620" s="303" t="s">
        <v>272</v>
      </c>
      <c r="B2620" s="303"/>
      <c r="C2620" s="303"/>
      <c r="D2620" s="303"/>
      <c r="E2620" s="303"/>
      <c r="F2620" s="303"/>
      <c r="G2620" s="303"/>
    </row>
    <row r="2621" spans="1:9" hidden="1">
      <c r="A2621" s="24" t="s">
        <v>61</v>
      </c>
      <c r="B2621" s="25" t="s">
        <v>62</v>
      </c>
      <c r="C2621" s="22"/>
      <c r="D2621" s="303"/>
      <c r="E2621" s="303"/>
      <c r="F2621" s="303"/>
      <c r="G2621" s="303"/>
    </row>
    <row r="2622" spans="1:9" hidden="1">
      <c r="A2622" s="27" t="s">
        <v>55</v>
      </c>
      <c r="B2622" s="28" t="s">
        <v>63</v>
      </c>
      <c r="C2622" s="28" t="s">
        <v>64</v>
      </c>
      <c r="D2622" s="305" t="e">
        <f>B2619</f>
        <v>#REF!</v>
      </c>
      <c r="E2622" s="305"/>
      <c r="F2622" s="305"/>
      <c r="G2622" s="305"/>
    </row>
    <row r="2623" spans="1:9" hidden="1">
      <c r="A2623" s="27" t="s">
        <v>55</v>
      </c>
      <c r="B2623" s="29" t="s">
        <v>65</v>
      </c>
      <c r="C2623" s="28" t="s">
        <v>64</v>
      </c>
      <c r="D2623" s="305" t="s">
        <v>468</v>
      </c>
      <c r="E2623" s="305"/>
      <c r="F2623" s="305"/>
      <c r="G2623" s="305"/>
    </row>
    <row r="2624" spans="1:9" hidden="1">
      <c r="A2624" s="27" t="s">
        <v>55</v>
      </c>
      <c r="B2624" s="29" t="s">
        <v>4</v>
      </c>
      <c r="C2624" s="28" t="s">
        <v>64</v>
      </c>
      <c r="D2624" s="306" t="s">
        <v>49</v>
      </c>
      <c r="E2624" s="306"/>
      <c r="F2624" s="306"/>
      <c r="G2624" s="306"/>
    </row>
    <row r="2625" spans="1:7" hidden="1">
      <c r="A2625" s="27" t="s">
        <v>55</v>
      </c>
      <c r="B2625" s="29" t="s">
        <v>3</v>
      </c>
      <c r="C2625" s="28"/>
      <c r="D2625" s="29">
        <v>2020</v>
      </c>
      <c r="E2625" s="29"/>
      <c r="F2625" s="29"/>
      <c r="G2625" s="29"/>
    </row>
    <row r="2626" spans="1:7" hidden="1">
      <c r="A2626" s="27" t="s">
        <v>55</v>
      </c>
      <c r="B2626" s="30" t="s">
        <v>66</v>
      </c>
      <c r="C2626" s="30" t="s">
        <v>64</v>
      </c>
      <c r="D2626" s="301" t="s">
        <v>469</v>
      </c>
      <c r="E2626" s="301"/>
      <c r="F2626" s="301"/>
      <c r="G2626" s="301"/>
    </row>
    <row r="2627" spans="1:7" hidden="1">
      <c r="A2627" s="27" t="s">
        <v>55</v>
      </c>
      <c r="B2627" s="30" t="s">
        <v>67</v>
      </c>
      <c r="C2627" s="30" t="s">
        <v>64</v>
      </c>
      <c r="D2627" s="301" t="s">
        <v>470</v>
      </c>
      <c r="E2627" s="301"/>
      <c r="F2627" s="301"/>
      <c r="G2627" s="301"/>
    </row>
    <row r="2628" spans="1:7" hidden="1">
      <c r="A2628" s="27" t="s">
        <v>55</v>
      </c>
      <c r="B2628" s="30" t="s">
        <v>68</v>
      </c>
      <c r="C2628" s="30" t="s">
        <v>64</v>
      </c>
      <c r="D2628" s="301" t="s">
        <v>471</v>
      </c>
      <c r="E2628" s="301"/>
      <c r="F2628" s="301"/>
      <c r="G2628" s="301"/>
    </row>
    <row r="2629" spans="1:7" hidden="1">
      <c r="A2629" s="27" t="s">
        <v>55</v>
      </c>
      <c r="B2629" s="30" t="s">
        <v>69</v>
      </c>
      <c r="C2629" s="30" t="s">
        <v>64</v>
      </c>
      <c r="D2629" s="301" t="s">
        <v>411</v>
      </c>
      <c r="E2629" s="301"/>
      <c r="F2629" s="301"/>
      <c r="G2629" s="301"/>
    </row>
    <row r="2630" spans="1:7" hidden="1">
      <c r="A2630" s="27" t="s">
        <v>55</v>
      </c>
      <c r="B2630" s="30" t="s">
        <v>70</v>
      </c>
      <c r="C2630" s="30" t="s">
        <v>64</v>
      </c>
      <c r="D2630" s="301" t="s">
        <v>299</v>
      </c>
      <c r="E2630" s="301"/>
      <c r="F2630" s="301"/>
      <c r="G2630" s="301"/>
    </row>
    <row r="2631" spans="1:7" hidden="1">
      <c r="A2631" s="27" t="s">
        <v>55</v>
      </c>
      <c r="B2631" s="30" t="s">
        <v>71</v>
      </c>
      <c r="C2631" s="30" t="s">
        <v>64</v>
      </c>
      <c r="D2631" s="301" t="s">
        <v>472</v>
      </c>
      <c r="E2631" s="301"/>
      <c r="F2631" s="301"/>
      <c r="G2631" s="301"/>
    </row>
    <row r="2632" spans="1:7" hidden="1">
      <c r="A2632" s="27" t="s">
        <v>55</v>
      </c>
      <c r="B2632" s="30" t="s">
        <v>72</v>
      </c>
      <c r="C2632" s="30" t="s">
        <v>64</v>
      </c>
      <c r="D2632" s="301" t="s">
        <v>473</v>
      </c>
      <c r="E2632" s="301"/>
      <c r="F2632" s="301"/>
      <c r="G2632" s="301"/>
    </row>
    <row r="2633" spans="1:7" hidden="1">
      <c r="A2633" s="27" t="s">
        <v>55</v>
      </c>
      <c r="B2633" s="30" t="s">
        <v>73</v>
      </c>
      <c r="C2633" s="30" t="s">
        <v>64</v>
      </c>
      <c r="D2633" s="301" t="s">
        <v>474</v>
      </c>
      <c r="E2633" s="301"/>
      <c r="F2633" s="301"/>
      <c r="G2633" s="301"/>
    </row>
    <row r="2634" spans="1:7" hidden="1">
      <c r="A2634" s="27" t="s">
        <v>55</v>
      </c>
      <c r="B2634" s="30" t="s">
        <v>75</v>
      </c>
      <c r="C2634" s="30" t="s">
        <v>64</v>
      </c>
      <c r="D2634" s="301" t="s">
        <v>475</v>
      </c>
      <c r="E2634" s="301"/>
      <c r="F2634" s="301"/>
      <c r="G2634" s="301"/>
    </row>
    <row r="2635" spans="1:7" hidden="1">
      <c r="A2635" s="27" t="s">
        <v>55</v>
      </c>
      <c r="B2635" s="30" t="s">
        <v>78</v>
      </c>
      <c r="C2635" s="30" t="s">
        <v>64</v>
      </c>
      <c r="D2635" s="301" t="s">
        <v>300</v>
      </c>
      <c r="E2635" s="301"/>
      <c r="F2635" s="301"/>
      <c r="G2635" s="301"/>
    </row>
    <row r="2636" spans="1:7" hidden="1">
      <c r="A2636" s="27" t="s">
        <v>55</v>
      </c>
      <c r="B2636" s="30" t="s">
        <v>79</v>
      </c>
      <c r="C2636" s="30" t="s">
        <v>64</v>
      </c>
      <c r="D2636" s="301" t="s">
        <v>476</v>
      </c>
      <c r="E2636" s="301"/>
      <c r="F2636" s="301"/>
      <c r="G2636" s="301"/>
    </row>
    <row r="2637" spans="1:7" hidden="1">
      <c r="A2637" s="27" t="s">
        <v>55</v>
      </c>
      <c r="B2637" s="30" t="s">
        <v>80</v>
      </c>
      <c r="C2637" s="30" t="s">
        <v>64</v>
      </c>
      <c r="D2637" s="301" t="s">
        <v>477</v>
      </c>
      <c r="E2637" s="301"/>
      <c r="F2637" s="301"/>
      <c r="G2637" s="301"/>
    </row>
    <row r="2638" spans="1:7" ht="36" hidden="1" customHeight="1">
      <c r="A2638" s="27" t="s">
        <v>81</v>
      </c>
      <c r="B2638" s="28" t="s">
        <v>82</v>
      </c>
      <c r="C2638" s="30" t="s">
        <v>64</v>
      </c>
      <c r="D2638" s="348" t="s">
        <v>302</v>
      </c>
      <c r="E2638" s="348"/>
      <c r="F2638" s="348"/>
      <c r="G2638" s="348"/>
    </row>
    <row r="2639" spans="1:7" ht="21.75" hidden="1" customHeight="1">
      <c r="A2639" s="27" t="s">
        <v>55</v>
      </c>
      <c r="B2639" s="28" t="s">
        <v>83</v>
      </c>
      <c r="C2639" s="30" t="s">
        <v>64</v>
      </c>
      <c r="D2639" s="31" t="s">
        <v>84</v>
      </c>
      <c r="E2639" s="32" t="s">
        <v>85</v>
      </c>
      <c r="F2639" s="29" t="s">
        <v>86</v>
      </c>
      <c r="G2639" s="28" t="s">
        <v>87</v>
      </c>
    </row>
    <row r="2640" spans="1:7" ht="21.75" hidden="1" customHeight="1">
      <c r="A2640" s="27" t="s">
        <v>55</v>
      </c>
      <c r="B2640" s="5" t="s">
        <v>88</v>
      </c>
      <c r="C2640" s="30" t="s">
        <v>64</v>
      </c>
      <c r="D2640" s="31" t="s">
        <v>89</v>
      </c>
      <c r="E2640" s="32" t="s">
        <v>90</v>
      </c>
      <c r="F2640" s="29" t="s">
        <v>91</v>
      </c>
      <c r="G2640" s="28" t="s">
        <v>92</v>
      </c>
    </row>
    <row r="2641" spans="1:7" ht="21.75" hidden="1" customHeight="1">
      <c r="A2641" s="27" t="s">
        <v>55</v>
      </c>
      <c r="B2641" s="5" t="s">
        <v>93</v>
      </c>
      <c r="C2641" s="30" t="s">
        <v>64</v>
      </c>
      <c r="D2641" s="31" t="s">
        <v>94</v>
      </c>
      <c r="E2641" s="32" t="s">
        <v>90</v>
      </c>
      <c r="F2641" s="29" t="s">
        <v>95</v>
      </c>
      <c r="G2641" s="28" t="s">
        <v>92</v>
      </c>
    </row>
    <row r="2642" spans="1:7" ht="21.75" hidden="1" customHeight="1">
      <c r="A2642" s="27" t="s">
        <v>55</v>
      </c>
      <c r="B2642" s="5" t="s">
        <v>96</v>
      </c>
      <c r="C2642" s="30" t="s">
        <v>64</v>
      </c>
      <c r="D2642" s="31" t="s">
        <v>89</v>
      </c>
      <c r="E2642" s="32" t="s">
        <v>90</v>
      </c>
      <c r="F2642" s="29" t="s">
        <v>97</v>
      </c>
      <c r="G2642" s="28" t="s">
        <v>92</v>
      </c>
    </row>
    <row r="2643" spans="1:7" ht="21.75" hidden="1" customHeight="1">
      <c r="A2643" s="27" t="s">
        <v>55</v>
      </c>
      <c r="B2643" s="5" t="s">
        <v>98</v>
      </c>
      <c r="C2643" s="30" t="s">
        <v>64</v>
      </c>
      <c r="D2643" s="31" t="s">
        <v>99</v>
      </c>
      <c r="E2643" s="32" t="s">
        <v>90</v>
      </c>
      <c r="F2643" s="29" t="s">
        <v>100</v>
      </c>
      <c r="G2643" s="28" t="s">
        <v>92</v>
      </c>
    </row>
    <row r="2644" spans="1:7" ht="21.75" hidden="1" customHeight="1">
      <c r="A2644" s="27" t="s">
        <v>55</v>
      </c>
      <c r="B2644" s="5" t="s">
        <v>101</v>
      </c>
      <c r="C2644" s="30" t="s">
        <v>64</v>
      </c>
      <c r="D2644" s="31" t="s">
        <v>99</v>
      </c>
      <c r="E2644" s="32" t="s">
        <v>90</v>
      </c>
      <c r="F2644" s="29" t="s">
        <v>102</v>
      </c>
      <c r="G2644" s="28" t="s">
        <v>103</v>
      </c>
    </row>
    <row r="2645" spans="1:7" ht="21.75" hidden="1" customHeight="1">
      <c r="A2645" s="27" t="s">
        <v>55</v>
      </c>
      <c r="B2645" s="5" t="s">
        <v>104</v>
      </c>
      <c r="C2645" s="30" t="s">
        <v>64</v>
      </c>
      <c r="D2645" s="31" t="s">
        <v>94</v>
      </c>
      <c r="E2645" s="32" t="s">
        <v>90</v>
      </c>
      <c r="F2645" s="29" t="s">
        <v>105</v>
      </c>
      <c r="G2645" s="28" t="s">
        <v>106</v>
      </c>
    </row>
    <row r="2646" spans="1:7" ht="21.75" hidden="1" customHeight="1">
      <c r="A2646" s="27" t="s">
        <v>55</v>
      </c>
      <c r="B2646" s="5" t="s">
        <v>107</v>
      </c>
      <c r="C2646" s="30" t="s">
        <v>64</v>
      </c>
      <c r="D2646" s="31" t="s">
        <v>108</v>
      </c>
      <c r="E2646" s="32" t="s">
        <v>90</v>
      </c>
      <c r="F2646" s="29" t="s">
        <v>109</v>
      </c>
      <c r="G2646" s="28" t="s">
        <v>110</v>
      </c>
    </row>
    <row r="2647" spans="1:7" ht="21.75" hidden="1" customHeight="1">
      <c r="A2647" s="27" t="s">
        <v>55</v>
      </c>
      <c r="B2647" s="28" t="s">
        <v>111</v>
      </c>
      <c r="C2647" s="30" t="s">
        <v>64</v>
      </c>
      <c r="D2647" s="5" t="s">
        <v>112</v>
      </c>
      <c r="E2647" s="32" t="s">
        <v>90</v>
      </c>
      <c r="F2647" s="29" t="s">
        <v>113</v>
      </c>
      <c r="G2647" s="28" t="s">
        <v>110</v>
      </c>
    </row>
    <row r="2648" spans="1:7" ht="21.75" hidden="1" customHeight="1">
      <c r="A2648" s="27" t="s">
        <v>55</v>
      </c>
      <c r="B2648" s="28" t="s">
        <v>114</v>
      </c>
      <c r="C2648" s="30" t="s">
        <v>64</v>
      </c>
      <c r="D2648" s="31" t="s">
        <v>115</v>
      </c>
      <c r="E2648" s="32" t="s">
        <v>90</v>
      </c>
      <c r="F2648" s="29" t="s">
        <v>116</v>
      </c>
      <c r="G2648" s="28" t="s">
        <v>110</v>
      </c>
    </row>
    <row r="2649" spans="1:7" ht="21.75" hidden="1" customHeight="1">
      <c r="A2649" s="27" t="s">
        <v>55</v>
      </c>
      <c r="B2649" s="28" t="s">
        <v>117</v>
      </c>
      <c r="C2649" s="30" t="s">
        <v>64</v>
      </c>
      <c r="D2649" s="31" t="s">
        <v>94</v>
      </c>
      <c r="E2649" s="32" t="s">
        <v>90</v>
      </c>
      <c r="F2649" s="29" t="s">
        <v>118</v>
      </c>
      <c r="G2649" s="28" t="s">
        <v>110</v>
      </c>
    </row>
    <row r="2650" spans="1:7" ht="21.75" hidden="1" customHeight="1">
      <c r="A2650" s="27" t="s">
        <v>55</v>
      </c>
      <c r="B2650" s="28" t="s">
        <v>119</v>
      </c>
      <c r="C2650" s="30" t="s">
        <v>64</v>
      </c>
      <c r="D2650" s="31" t="s">
        <v>120</v>
      </c>
      <c r="E2650" s="32" t="s">
        <v>90</v>
      </c>
      <c r="F2650" s="29" t="s">
        <v>121</v>
      </c>
      <c r="G2650" s="28" t="s">
        <v>110</v>
      </c>
    </row>
    <row r="2651" spans="1:7" ht="21.75" hidden="1" customHeight="1">
      <c r="A2651" s="27" t="s">
        <v>55</v>
      </c>
      <c r="B2651" s="28" t="s">
        <v>122</v>
      </c>
      <c r="C2651" s="30" t="s">
        <v>64</v>
      </c>
      <c r="D2651" s="31" t="s">
        <v>108</v>
      </c>
      <c r="E2651" s="32" t="s">
        <v>90</v>
      </c>
      <c r="F2651" s="29" t="s">
        <v>123</v>
      </c>
      <c r="G2651" s="28" t="s">
        <v>110</v>
      </c>
    </row>
    <row r="2652" spans="1:7" ht="21.75" hidden="1" customHeight="1">
      <c r="A2652" s="27" t="s">
        <v>55</v>
      </c>
      <c r="B2652" s="28" t="s">
        <v>124</v>
      </c>
      <c r="C2652" s="30" t="s">
        <v>64</v>
      </c>
      <c r="D2652" s="31" t="s">
        <v>108</v>
      </c>
      <c r="E2652" s="32" t="s">
        <v>90</v>
      </c>
      <c r="F2652" s="29" t="s">
        <v>125</v>
      </c>
      <c r="G2652" s="28" t="s">
        <v>126</v>
      </c>
    </row>
    <row r="2653" spans="1:7" ht="21.75" hidden="1" customHeight="1">
      <c r="A2653" s="27" t="s">
        <v>55</v>
      </c>
      <c r="B2653" s="28" t="s">
        <v>127</v>
      </c>
      <c r="C2653" s="30" t="s">
        <v>64</v>
      </c>
      <c r="D2653" s="31" t="s">
        <v>108</v>
      </c>
      <c r="E2653" s="32" t="s">
        <v>90</v>
      </c>
      <c r="F2653" s="29" t="s">
        <v>128</v>
      </c>
      <c r="G2653" s="28" t="s">
        <v>129</v>
      </c>
    </row>
    <row r="2654" spans="1:7" ht="21.75" hidden="1" customHeight="1">
      <c r="A2654" s="27" t="s">
        <v>55</v>
      </c>
      <c r="B2654" s="28" t="s">
        <v>130</v>
      </c>
      <c r="C2654" s="30" t="s">
        <v>64</v>
      </c>
      <c r="D2654" s="31" t="s">
        <v>131</v>
      </c>
      <c r="E2654" s="32" t="s">
        <v>90</v>
      </c>
      <c r="F2654" s="29" t="s">
        <v>132</v>
      </c>
      <c r="G2654" s="28" t="s">
        <v>129</v>
      </c>
    </row>
    <row r="2655" spans="1:7" ht="21.75" hidden="1" customHeight="1">
      <c r="A2655" s="27" t="s">
        <v>55</v>
      </c>
      <c r="B2655" s="5" t="s">
        <v>133</v>
      </c>
      <c r="C2655" s="30" t="s">
        <v>64</v>
      </c>
      <c r="D2655" s="31" t="s">
        <v>134</v>
      </c>
      <c r="E2655" s="32" t="s">
        <v>90</v>
      </c>
      <c r="F2655" s="29" t="s">
        <v>135</v>
      </c>
      <c r="G2655" s="28" t="s">
        <v>129</v>
      </c>
    </row>
    <row r="2656" spans="1:7" ht="21.75" hidden="1" customHeight="1">
      <c r="A2656" s="27" t="s">
        <v>55</v>
      </c>
      <c r="B2656" s="28" t="s">
        <v>136</v>
      </c>
      <c r="C2656" s="30" t="s">
        <v>64</v>
      </c>
      <c r="D2656" s="31" t="s">
        <v>131</v>
      </c>
      <c r="E2656" s="32" t="s">
        <v>90</v>
      </c>
      <c r="F2656" s="29" t="s">
        <v>137</v>
      </c>
      <c r="G2656" s="28" t="s">
        <v>129</v>
      </c>
    </row>
    <row r="2657" spans="1:7" ht="21.75" hidden="1" customHeight="1">
      <c r="A2657" s="27" t="s">
        <v>55</v>
      </c>
      <c r="B2657" s="28" t="s">
        <v>138</v>
      </c>
      <c r="C2657" s="30" t="s">
        <v>64</v>
      </c>
      <c r="D2657" s="31" t="s">
        <v>131</v>
      </c>
      <c r="E2657" s="32" t="s">
        <v>90</v>
      </c>
      <c r="F2657" s="29" t="s">
        <v>139</v>
      </c>
      <c r="G2657" s="28" t="s">
        <v>87</v>
      </c>
    </row>
    <row r="2658" spans="1:7" ht="21.75" hidden="1" customHeight="1">
      <c r="A2658" s="27" t="s">
        <v>55</v>
      </c>
      <c r="B2658" s="28" t="s">
        <v>140</v>
      </c>
      <c r="C2658" s="30" t="s">
        <v>64</v>
      </c>
      <c r="D2658" s="31" t="s">
        <v>94</v>
      </c>
      <c r="E2658" s="32" t="s">
        <v>90</v>
      </c>
      <c r="F2658" s="29" t="s">
        <v>141</v>
      </c>
      <c r="G2658" s="28" t="s">
        <v>87</v>
      </c>
    </row>
    <row r="2659" spans="1:7" ht="21.75" hidden="1" customHeight="1">
      <c r="A2659" s="27" t="s">
        <v>55</v>
      </c>
      <c r="B2659" s="28" t="s">
        <v>142</v>
      </c>
      <c r="C2659" s="30" t="s">
        <v>64</v>
      </c>
      <c r="D2659" s="31" t="s">
        <v>94</v>
      </c>
      <c r="E2659" s="32" t="s">
        <v>90</v>
      </c>
      <c r="F2659" s="29" t="s">
        <v>143</v>
      </c>
      <c r="G2659" s="28" t="s">
        <v>144</v>
      </c>
    </row>
    <row r="2660" spans="1:7" ht="21.75" hidden="1" customHeight="1">
      <c r="A2660" s="27" t="s">
        <v>55</v>
      </c>
      <c r="B2660" s="28" t="s">
        <v>145</v>
      </c>
      <c r="C2660" s="30" t="s">
        <v>64</v>
      </c>
      <c r="D2660" s="31" t="s">
        <v>99</v>
      </c>
      <c r="E2660" s="32" t="s">
        <v>90</v>
      </c>
      <c r="F2660" s="29" t="s">
        <v>146</v>
      </c>
      <c r="G2660" s="28" t="s">
        <v>147</v>
      </c>
    </row>
    <row r="2661" spans="1:7" ht="21.75" hidden="1" customHeight="1">
      <c r="A2661" s="27" t="s">
        <v>55</v>
      </c>
      <c r="B2661" s="28" t="s">
        <v>148</v>
      </c>
      <c r="C2661" s="30" t="s">
        <v>64</v>
      </c>
      <c r="D2661" s="31" t="s">
        <v>99</v>
      </c>
      <c r="E2661" s="32" t="s">
        <v>90</v>
      </c>
      <c r="F2661" s="29" t="s">
        <v>149</v>
      </c>
      <c r="G2661" s="28" t="s">
        <v>150</v>
      </c>
    </row>
    <row r="2662" spans="1:7" ht="21.75" hidden="1" customHeight="1">
      <c r="A2662" s="27" t="s">
        <v>55</v>
      </c>
      <c r="B2662" s="5" t="s">
        <v>151</v>
      </c>
      <c r="C2662" s="30" t="s">
        <v>64</v>
      </c>
      <c r="D2662" s="31" t="s">
        <v>99</v>
      </c>
      <c r="E2662" s="32" t="s">
        <v>90</v>
      </c>
      <c r="F2662" s="5" t="s">
        <v>152</v>
      </c>
      <c r="G2662" s="33" t="s">
        <v>147</v>
      </c>
    </row>
    <row r="2663" spans="1:7" ht="21.75" hidden="1" customHeight="1">
      <c r="A2663" s="27" t="s">
        <v>55</v>
      </c>
      <c r="B2663" s="5" t="s">
        <v>153</v>
      </c>
      <c r="C2663" s="30" t="s">
        <v>64</v>
      </c>
      <c r="D2663" s="33" t="s">
        <v>94</v>
      </c>
      <c r="E2663" s="32" t="s">
        <v>90</v>
      </c>
      <c r="F2663" s="5" t="s">
        <v>154</v>
      </c>
      <c r="G2663" s="33" t="s">
        <v>155</v>
      </c>
    </row>
    <row r="2664" spans="1:7" ht="21.75" hidden="1" customHeight="1">
      <c r="A2664" s="27" t="s">
        <v>55</v>
      </c>
      <c r="B2664" s="5" t="s">
        <v>156</v>
      </c>
      <c r="C2664" s="30" t="s">
        <v>64</v>
      </c>
      <c r="D2664" s="33" t="s">
        <v>115</v>
      </c>
      <c r="E2664" s="32" t="s">
        <v>90</v>
      </c>
      <c r="F2664" s="5" t="s">
        <v>157</v>
      </c>
      <c r="G2664" s="33" t="s">
        <v>155</v>
      </c>
    </row>
    <row r="2665" spans="1:7" ht="21.75" hidden="1" customHeight="1">
      <c r="A2665" s="27" t="s">
        <v>55</v>
      </c>
      <c r="B2665" s="5" t="s">
        <v>158</v>
      </c>
      <c r="C2665" s="30" t="s">
        <v>64</v>
      </c>
      <c r="D2665" s="33" t="s">
        <v>99</v>
      </c>
      <c r="E2665" s="32" t="s">
        <v>90</v>
      </c>
      <c r="F2665" s="5" t="s">
        <v>159</v>
      </c>
      <c r="G2665" s="33" t="s">
        <v>155</v>
      </c>
    </row>
    <row r="2666" spans="1:7" ht="21.75" hidden="1" customHeight="1">
      <c r="A2666" s="27" t="s">
        <v>55</v>
      </c>
      <c r="B2666" s="5" t="s">
        <v>160</v>
      </c>
      <c r="C2666" s="30" t="s">
        <v>64</v>
      </c>
      <c r="D2666" s="33" t="s">
        <v>161</v>
      </c>
      <c r="E2666" s="32"/>
      <c r="F2666" s="29"/>
      <c r="G2666" s="28"/>
    </row>
    <row r="2667" spans="1:7" ht="21.75" hidden="1" customHeight="1">
      <c r="A2667" s="27" t="s">
        <v>55</v>
      </c>
      <c r="C2667" s="30" t="s">
        <v>64</v>
      </c>
      <c r="E2667" s="32"/>
      <c r="F2667" s="29"/>
      <c r="G2667" s="28"/>
    </row>
    <row r="2668" spans="1:7" ht="21.75" hidden="1" customHeight="1">
      <c r="A2668" s="27" t="s">
        <v>55</v>
      </c>
      <c r="C2668" s="30" t="s">
        <v>64</v>
      </c>
      <c r="E2668" s="32"/>
      <c r="F2668" s="29"/>
      <c r="G2668" s="28"/>
    </row>
    <row r="2669" spans="1:7" ht="21.75" hidden="1" customHeight="1">
      <c r="A2669" s="27" t="s">
        <v>55</v>
      </c>
      <c r="C2669" s="30" t="s">
        <v>64</v>
      </c>
      <c r="E2669" s="32"/>
      <c r="F2669" s="29"/>
      <c r="G2669" s="28"/>
    </row>
    <row r="2670" spans="1:7" ht="21.75" hidden="1" customHeight="1">
      <c r="A2670" s="27" t="s">
        <v>55</v>
      </c>
      <c r="C2670" s="30" t="s">
        <v>64</v>
      </c>
      <c r="E2670" s="32"/>
      <c r="F2670" s="29"/>
      <c r="G2670" s="28"/>
    </row>
    <row r="2671" spans="1:7" ht="21.75" hidden="1" customHeight="1">
      <c r="A2671" s="27" t="s">
        <v>55</v>
      </c>
      <c r="B2671" s="5" t="s">
        <v>116</v>
      </c>
      <c r="C2671" s="30" t="s">
        <v>64</v>
      </c>
      <c r="D2671" s="33" t="s">
        <v>161</v>
      </c>
      <c r="E2671" s="34"/>
      <c r="F2671" s="29" t="s">
        <v>162</v>
      </c>
      <c r="G2671" s="28" t="s">
        <v>147</v>
      </c>
    </row>
    <row r="2672" spans="1:7" ht="21.75" hidden="1" customHeight="1">
      <c r="A2672" s="27" t="s">
        <v>55</v>
      </c>
      <c r="B2672" s="28" t="s">
        <v>138</v>
      </c>
      <c r="C2672" s="30" t="s">
        <v>64</v>
      </c>
      <c r="D2672" s="31" t="s">
        <v>131</v>
      </c>
      <c r="E2672" s="32"/>
      <c r="F2672" s="29"/>
      <c r="G2672" s="28"/>
    </row>
    <row r="2673" spans="1:9" ht="8.25" hidden="1" customHeight="1">
      <c r="A2673" s="19"/>
      <c r="B2673" s="314"/>
      <c r="C2673" s="314"/>
      <c r="D2673" s="314"/>
      <c r="E2673" s="314"/>
      <c r="F2673" s="314"/>
      <c r="G2673" s="314"/>
    </row>
    <row r="2674" spans="1:9" ht="21" hidden="1" customHeight="1">
      <c r="A2674" s="303" t="s">
        <v>273</v>
      </c>
      <c r="B2674" s="303"/>
      <c r="C2674" s="303"/>
      <c r="D2674" s="303"/>
      <c r="E2674" s="303"/>
      <c r="F2674" s="303"/>
      <c r="G2674" s="303"/>
    </row>
    <row r="2675" spans="1:9" ht="21.75" hidden="1" customHeight="1">
      <c r="A2675" s="303" t="s">
        <v>163</v>
      </c>
      <c r="B2675" s="303"/>
      <c r="C2675" s="303"/>
      <c r="D2675" s="303"/>
      <c r="E2675" s="303"/>
      <c r="F2675" s="303"/>
      <c r="G2675" s="303"/>
    </row>
    <row r="2676" spans="1:9" ht="36" hidden="1" customHeight="1">
      <c r="A2676" s="315" t="s">
        <v>164</v>
      </c>
      <c r="B2676" s="315"/>
      <c r="C2676" s="315"/>
      <c r="D2676" s="315"/>
      <c r="E2676" s="315"/>
      <c r="F2676" s="315"/>
      <c r="G2676" s="315"/>
      <c r="H2676" s="36"/>
      <c r="I2676" s="37"/>
    </row>
    <row r="2677" spans="1:9" s="40" customFormat="1" ht="3" hidden="1" customHeight="1">
      <c r="A2677" s="359"/>
      <c r="B2677" s="359"/>
      <c r="C2677" s="359"/>
      <c r="D2677" s="359"/>
      <c r="E2677" s="359"/>
      <c r="F2677" s="359"/>
      <c r="G2677" s="359"/>
      <c r="H2677" s="38"/>
      <c r="I2677" s="39"/>
    </row>
    <row r="2678" spans="1:9" s="40" customFormat="1" ht="32.25" hidden="1" customHeight="1">
      <c r="A2678" s="41" t="s">
        <v>55</v>
      </c>
      <c r="B2678" s="360" t="s">
        <v>165</v>
      </c>
      <c r="C2678" s="360"/>
      <c r="D2678" s="360"/>
      <c r="E2678" s="360"/>
      <c r="F2678" s="360"/>
      <c r="G2678" s="360"/>
      <c r="H2678" s="42" t="s">
        <v>166</v>
      </c>
      <c r="I2678" s="43"/>
    </row>
    <row r="2679" spans="1:9" s="40" customFormat="1" ht="32.25" hidden="1" customHeight="1">
      <c r="A2679" s="41" t="s">
        <v>55</v>
      </c>
      <c r="B2679" s="360" t="s">
        <v>167</v>
      </c>
      <c r="C2679" s="360"/>
      <c r="D2679" s="360"/>
      <c r="E2679" s="360"/>
      <c r="F2679" s="360"/>
      <c r="G2679" s="360"/>
      <c r="H2679" s="42" t="s">
        <v>168</v>
      </c>
      <c r="I2679" s="44"/>
    </row>
    <row r="2680" spans="1:9" s="40" customFormat="1" ht="32.25" hidden="1" customHeight="1">
      <c r="A2680" s="41" t="s">
        <v>55</v>
      </c>
      <c r="B2680" s="360" t="s">
        <v>169</v>
      </c>
      <c r="C2680" s="360"/>
      <c r="D2680" s="360"/>
      <c r="E2680" s="360"/>
      <c r="F2680" s="360"/>
      <c r="G2680" s="360"/>
      <c r="H2680" s="361" t="s">
        <v>170</v>
      </c>
      <c r="I2680" s="362"/>
    </row>
    <row r="2681" spans="1:9" s="48" customFormat="1" hidden="1">
      <c r="A2681" s="45" t="s">
        <v>81</v>
      </c>
      <c r="B2681" s="350" t="s">
        <v>171</v>
      </c>
      <c r="C2681" s="350"/>
      <c r="D2681" s="350"/>
      <c r="E2681" s="350"/>
      <c r="F2681" s="350"/>
      <c r="G2681" s="350"/>
      <c r="H2681" s="46"/>
      <c r="I2681" s="47"/>
    </row>
    <row r="2682" spans="1:9" s="49" customFormat="1" ht="10.5" hidden="1" customHeight="1">
      <c r="B2682" s="18"/>
      <c r="C2682" s="18"/>
      <c r="D2682" s="18"/>
      <c r="E2682" s="18"/>
      <c r="F2682" s="18"/>
      <c r="G2682" s="50"/>
    </row>
    <row r="2683" spans="1:9" s="52" customFormat="1" ht="24.75" hidden="1" customHeight="1">
      <c r="A2683" s="51" t="s">
        <v>1</v>
      </c>
      <c r="B2683" s="51" t="s">
        <v>172</v>
      </c>
      <c r="C2683" s="65"/>
      <c r="D2683" s="51" t="s">
        <v>173</v>
      </c>
      <c r="E2683" s="51" t="s">
        <v>174</v>
      </c>
      <c r="F2683" s="51" t="s">
        <v>175</v>
      </c>
      <c r="G2683" s="51" t="s">
        <v>176</v>
      </c>
      <c r="I2683" s="53"/>
    </row>
    <row r="2684" spans="1:9" ht="16.350000000000001" hidden="1" customHeight="1">
      <c r="A2684" s="54">
        <v>1</v>
      </c>
      <c r="B2684" s="55" t="s">
        <v>177</v>
      </c>
      <c r="C2684" s="202" t="s">
        <v>64</v>
      </c>
      <c r="D2684" s="57" t="s">
        <v>409</v>
      </c>
      <c r="E2684" s="57" t="str">
        <f>D2684</f>
        <v xml:space="preserve">Chở người </v>
      </c>
      <c r="F2684" s="57" t="str">
        <f>D2684</f>
        <v xml:space="preserve">Chở người </v>
      </c>
      <c r="G2684" s="57" t="str">
        <f>D2684</f>
        <v xml:space="preserve">Chở người </v>
      </c>
    </row>
    <row r="2685" spans="1:9" ht="18.600000000000001" hidden="1" customHeight="1">
      <c r="A2685" s="54">
        <v>2</v>
      </c>
      <c r="B2685" s="55" t="s">
        <v>178</v>
      </c>
      <c r="C2685" s="202" t="s">
        <v>64</v>
      </c>
      <c r="D2685" s="58" t="s">
        <v>304</v>
      </c>
      <c r="E2685" s="58" t="str">
        <f>D2685</f>
        <v>Ô tô con</v>
      </c>
      <c r="F2685" s="58" t="str">
        <f>D2685</f>
        <v>Ô tô con</v>
      </c>
      <c r="G2685" s="58" t="str">
        <f>D2685</f>
        <v>Ô tô con</v>
      </c>
    </row>
    <row r="2686" spans="1:9" hidden="1">
      <c r="A2686" s="59" t="s">
        <v>55</v>
      </c>
      <c r="B2686" s="55" t="s">
        <v>179</v>
      </c>
      <c r="C2686" s="202"/>
      <c r="D2686" s="58" t="str">
        <f>D2623</f>
        <v>MERCEDES - BENZ</v>
      </c>
      <c r="E2686" s="58" t="str">
        <f>D2686</f>
        <v>MERCEDES - BENZ</v>
      </c>
      <c r="F2686" s="58" t="str">
        <f>E2686</f>
        <v>MERCEDES - BENZ</v>
      </c>
      <c r="G2686" s="58" t="str">
        <f>F2686</f>
        <v>MERCEDES - BENZ</v>
      </c>
    </row>
    <row r="2687" spans="1:9" hidden="1">
      <c r="A2687" s="59" t="s">
        <v>55</v>
      </c>
      <c r="B2687" s="55" t="s">
        <v>3</v>
      </c>
      <c r="C2687" s="202"/>
      <c r="D2687" s="60">
        <f>D2625</f>
        <v>2020</v>
      </c>
      <c r="E2687" s="60">
        <v>2021</v>
      </c>
      <c r="F2687" s="60">
        <v>2021</v>
      </c>
      <c r="G2687" s="60">
        <v>2021</v>
      </c>
    </row>
    <row r="2688" spans="1:9" hidden="1">
      <c r="A2688" s="59" t="s">
        <v>55</v>
      </c>
      <c r="B2688" s="55" t="s">
        <v>4</v>
      </c>
      <c r="C2688" s="202"/>
      <c r="D2688" s="58" t="str">
        <f>D2624</f>
        <v>Tây Ban Nha</v>
      </c>
      <c r="E2688" s="58" t="str">
        <f>D2688</f>
        <v>Tây Ban Nha</v>
      </c>
      <c r="F2688" s="58" t="str">
        <f>D2688</f>
        <v>Tây Ban Nha</v>
      </c>
      <c r="G2688" s="58" t="str">
        <f>D2688</f>
        <v>Tây Ban Nha</v>
      </c>
    </row>
    <row r="2689" spans="1:9" ht="78.599999999999994" hidden="1" customHeight="1">
      <c r="A2689" s="54">
        <v>3</v>
      </c>
      <c r="B2689" s="55" t="s">
        <v>180</v>
      </c>
      <c r="C2689" s="203" t="s">
        <v>64</v>
      </c>
      <c r="D2689" s="152"/>
      <c r="E2689" s="153" t="s">
        <v>478</v>
      </c>
      <c r="F2689" s="153" t="s">
        <v>483</v>
      </c>
      <c r="G2689" s="153" t="s">
        <v>481</v>
      </c>
    </row>
    <row r="2690" spans="1:9" s="63" customFormat="1" ht="21" hidden="1" customHeight="1">
      <c r="A2690" s="54">
        <v>4</v>
      </c>
      <c r="B2690" s="61" t="s">
        <v>181</v>
      </c>
      <c r="C2690" s="204" t="s">
        <v>64</v>
      </c>
      <c r="D2690" s="62" t="s">
        <v>279</v>
      </c>
      <c r="E2690" s="62" t="s">
        <v>279</v>
      </c>
      <c r="F2690" s="62" t="s">
        <v>279</v>
      </c>
      <c r="G2690" s="62" t="s">
        <v>279</v>
      </c>
      <c r="I2690" s="19"/>
    </row>
    <row r="2691" spans="1:9" s="67" customFormat="1" ht="30.6" hidden="1" customHeight="1">
      <c r="A2691" s="64">
        <v>5</v>
      </c>
      <c r="B2691" s="65" t="s">
        <v>182</v>
      </c>
      <c r="C2691" s="205" t="s">
        <v>64</v>
      </c>
      <c r="D2691" s="66" t="s">
        <v>183</v>
      </c>
      <c r="E2691" s="66" t="s">
        <v>183</v>
      </c>
      <c r="F2691" s="66" t="s">
        <v>183</v>
      </c>
      <c r="G2691" s="66" t="s">
        <v>183</v>
      </c>
      <c r="I2691" s="68"/>
    </row>
    <row r="2692" spans="1:9" ht="16.7" hidden="1" customHeight="1">
      <c r="A2692" s="69">
        <v>6</v>
      </c>
      <c r="B2692" s="70" t="s">
        <v>184</v>
      </c>
      <c r="C2692" s="205" t="s">
        <v>64</v>
      </c>
      <c r="D2692" s="71"/>
      <c r="E2692" s="72">
        <v>2750000000</v>
      </c>
      <c r="F2692" s="72">
        <v>2690000000</v>
      </c>
      <c r="G2692" s="72">
        <v>2550000000</v>
      </c>
    </row>
    <row r="2693" spans="1:9" ht="21" hidden="1" customHeight="1">
      <c r="A2693" s="69">
        <v>7</v>
      </c>
      <c r="B2693" s="70" t="s">
        <v>185</v>
      </c>
      <c r="C2693" s="205" t="s">
        <v>64</v>
      </c>
      <c r="D2693" s="71"/>
      <c r="E2693" s="73">
        <v>0.92</v>
      </c>
      <c r="F2693" s="73">
        <v>0.92</v>
      </c>
      <c r="G2693" s="73">
        <v>0.92</v>
      </c>
      <c r="I2693" s="74" t="e">
        <f>E2807</f>
        <v>#REF!</v>
      </c>
    </row>
    <row r="2694" spans="1:9" ht="18" hidden="1" customHeight="1">
      <c r="A2694" s="69">
        <v>8</v>
      </c>
      <c r="B2694" s="70" t="s">
        <v>186</v>
      </c>
      <c r="C2694" s="205" t="s">
        <v>64</v>
      </c>
      <c r="D2694" s="71"/>
      <c r="E2694" s="75" t="s">
        <v>281</v>
      </c>
      <c r="F2694" s="75" t="s">
        <v>281</v>
      </c>
      <c r="G2694" s="75" t="s">
        <v>281</v>
      </c>
    </row>
    <row r="2695" spans="1:9" ht="20.45" hidden="1" customHeight="1">
      <c r="A2695" s="69">
        <v>9</v>
      </c>
      <c r="B2695" s="65" t="s">
        <v>187</v>
      </c>
      <c r="C2695" s="205" t="s">
        <v>64</v>
      </c>
      <c r="D2695" s="76" t="s">
        <v>188</v>
      </c>
      <c r="E2695" s="76" t="s">
        <v>188</v>
      </c>
      <c r="F2695" s="76" t="s">
        <v>188</v>
      </c>
      <c r="G2695" s="76" t="s">
        <v>188</v>
      </c>
    </row>
    <row r="2696" spans="1:9" ht="16.7" hidden="1" customHeight="1">
      <c r="A2696" s="77" t="s">
        <v>55</v>
      </c>
      <c r="B2696" s="65" t="s">
        <v>69</v>
      </c>
      <c r="C2696" s="205"/>
      <c r="D2696" s="76" t="str">
        <f>D2629</f>
        <v>Xanh</v>
      </c>
      <c r="E2696" s="76" t="s">
        <v>385</v>
      </c>
      <c r="F2696" s="76" t="s">
        <v>277</v>
      </c>
      <c r="G2696" s="76" t="s">
        <v>411</v>
      </c>
    </row>
    <row r="2697" spans="1:9" ht="16.7" hidden="1" customHeight="1">
      <c r="A2697" s="77" t="s">
        <v>55</v>
      </c>
      <c r="B2697" s="65" t="s">
        <v>189</v>
      </c>
      <c r="C2697" s="205"/>
      <c r="D2697" s="76" t="str">
        <f>D2637</f>
        <v>51H - 6671.97</v>
      </c>
      <c r="E2697" s="76" t="s">
        <v>280</v>
      </c>
      <c r="F2697" s="76" t="s">
        <v>280</v>
      </c>
      <c r="G2697" s="76" t="s">
        <v>280</v>
      </c>
    </row>
    <row r="2698" spans="1:9" ht="16.7" hidden="1" customHeight="1">
      <c r="A2698" s="77" t="s">
        <v>55</v>
      </c>
      <c r="B2698" s="65" t="s">
        <v>190</v>
      </c>
      <c r="C2698" s="205"/>
      <c r="D2698" s="76">
        <v>55041</v>
      </c>
      <c r="E2698" s="76">
        <v>28000</v>
      </c>
      <c r="F2698" s="76">
        <v>7034</v>
      </c>
      <c r="G2698" s="76">
        <v>13000</v>
      </c>
    </row>
    <row r="2699" spans="1:9" ht="30.6" hidden="1" customHeight="1">
      <c r="A2699" s="64">
        <v>10</v>
      </c>
      <c r="B2699" s="65" t="s">
        <v>283</v>
      </c>
      <c r="C2699" s="205" t="s">
        <v>64</v>
      </c>
      <c r="D2699" s="71"/>
      <c r="E2699" s="79">
        <f>E2692*E2693</f>
        <v>2530000000</v>
      </c>
      <c r="F2699" s="79">
        <f>F2692*F2693</f>
        <v>2474800000</v>
      </c>
      <c r="G2699" s="79">
        <f>G2692*G2693</f>
        <v>2346000000</v>
      </c>
    </row>
    <row r="2700" spans="1:9" ht="18.600000000000001" hidden="1" customHeight="1">
      <c r="A2700" s="69">
        <v>11</v>
      </c>
      <c r="B2700" s="70" t="s">
        <v>191</v>
      </c>
      <c r="C2700" s="205" t="s">
        <v>64</v>
      </c>
      <c r="D2700" s="80"/>
      <c r="E2700" s="16" t="s">
        <v>479</v>
      </c>
      <c r="F2700" s="81" t="s">
        <v>480</v>
      </c>
      <c r="G2700" s="81" t="s">
        <v>482</v>
      </c>
    </row>
    <row r="2701" spans="1:9" ht="21" hidden="1" customHeight="1">
      <c r="A2701" s="69">
        <v>12</v>
      </c>
      <c r="B2701" s="70" t="s">
        <v>192</v>
      </c>
      <c r="C2701" s="205" t="s">
        <v>64</v>
      </c>
      <c r="D2701" s="82"/>
      <c r="E2701" s="82" t="str">
        <f>D2690</f>
        <v>Tháng 10 năm 2023</v>
      </c>
      <c r="F2701" s="82" t="str">
        <f>E2701</f>
        <v>Tháng 10 năm 2023</v>
      </c>
      <c r="G2701" s="82" t="str">
        <f>E2701</f>
        <v>Tháng 10 năm 2023</v>
      </c>
    </row>
    <row r="2702" spans="1:9" hidden="1">
      <c r="G2702" s="83"/>
    </row>
    <row r="2703" spans="1:9" ht="22.5" hidden="1" customHeight="1">
      <c r="A2703" s="303" t="s">
        <v>193</v>
      </c>
      <c r="B2703" s="303"/>
      <c r="C2703" s="303"/>
      <c r="D2703" s="303"/>
      <c r="E2703" s="303"/>
      <c r="F2703" s="303"/>
      <c r="G2703" s="303"/>
    </row>
    <row r="2704" spans="1:9" s="40" customFormat="1" ht="54.75" hidden="1" customHeight="1">
      <c r="A2704" s="337" t="s">
        <v>194</v>
      </c>
      <c r="B2704" s="337"/>
      <c r="C2704" s="337"/>
      <c r="D2704" s="337"/>
      <c r="E2704" s="337"/>
      <c r="F2704" s="337"/>
      <c r="G2704" s="337"/>
      <c r="I2704" s="85"/>
    </row>
    <row r="2705" spans="1:9" s="40" customFormat="1" ht="72" hidden="1" customHeight="1">
      <c r="A2705" s="337" t="s">
        <v>195</v>
      </c>
      <c r="B2705" s="337"/>
      <c r="C2705" s="337"/>
      <c r="D2705" s="337"/>
      <c r="E2705" s="337"/>
      <c r="F2705" s="337"/>
      <c r="G2705" s="337"/>
      <c r="I2705" s="85"/>
    </row>
    <row r="2706" spans="1:9" s="40" customFormat="1" ht="21" hidden="1" customHeight="1">
      <c r="A2706" s="363" t="s">
        <v>196</v>
      </c>
      <c r="B2706" s="363"/>
      <c r="C2706" s="363"/>
      <c r="D2706" s="363"/>
      <c r="E2706" s="363"/>
      <c r="F2706" s="363"/>
      <c r="G2706" s="363"/>
      <c r="I2706" s="85"/>
    </row>
    <row r="2707" spans="1:9" s="40" customFormat="1" ht="21" hidden="1" customHeight="1">
      <c r="A2707" s="86" t="s">
        <v>55</v>
      </c>
      <c r="B2707" s="337" t="s">
        <v>197</v>
      </c>
      <c r="C2707" s="337"/>
      <c r="D2707" s="337"/>
      <c r="E2707" s="337"/>
      <c r="F2707" s="337"/>
      <c r="G2707" s="337"/>
      <c r="I2707" s="85"/>
    </row>
    <row r="2708" spans="1:9" s="40" customFormat="1" ht="21" hidden="1" customHeight="1">
      <c r="A2708" s="87"/>
      <c r="B2708" s="88" t="s">
        <v>198</v>
      </c>
      <c r="C2708" s="88"/>
      <c r="D2708" s="355" t="str">
        <f>D2771&amp;". Do lấy TSĐG làm chuẩn nên tổ thẩm định đánh giá TSĐG đạt tỷ lệ 100%"</f>
        <v>Giấy đăng ký xe, đăng kiểm xe. Do lấy TSĐG làm chuẩn nên tổ thẩm định đánh giá TSĐG đạt tỷ lệ 100%</v>
      </c>
      <c r="E2708" s="356"/>
      <c r="F2708" s="356"/>
      <c r="G2708" s="356"/>
      <c r="I2708" s="85"/>
    </row>
    <row r="2709" spans="1:9" s="40" customFormat="1" ht="21" hidden="1" customHeight="1">
      <c r="A2709" s="86" t="s">
        <v>199</v>
      </c>
      <c r="B2709" s="88" t="s">
        <v>200</v>
      </c>
      <c r="C2709" s="88" t="s">
        <v>64</v>
      </c>
      <c r="D2709" s="358" t="str">
        <f>E2771</f>
        <v>Giấy đăng ký xe, đăng kiểm xe</v>
      </c>
      <c r="E2709" s="358"/>
      <c r="F2709" s="332" t="str">
        <f>IF(D2710&gt;100%,"Lợi thế hơn tài sản thẩm định giá",IF(D2710=100%,"Tương đương tài sản thẩm định giá",IF(D2710&lt;100%,"Kém lợi thế hơn tài sản thẩm định giá")))</f>
        <v>Tương đương tài sản thẩm định giá</v>
      </c>
      <c r="G2709" s="332"/>
      <c r="I2709" s="85"/>
    </row>
    <row r="2710" spans="1:9" s="40" customFormat="1" ht="21" hidden="1" customHeight="1">
      <c r="A2710" s="86"/>
      <c r="B2710" s="84" t="s">
        <v>201</v>
      </c>
      <c r="C2710" s="88" t="s">
        <v>64</v>
      </c>
      <c r="D2710" s="90">
        <f>E2772</f>
        <v>1</v>
      </c>
      <c r="E2710" s="84"/>
      <c r="F2710" s="84"/>
      <c r="G2710" s="89"/>
      <c r="I2710" s="85"/>
    </row>
    <row r="2711" spans="1:9" s="40" customFormat="1" ht="21" hidden="1" customHeight="1">
      <c r="A2711" s="86" t="s">
        <v>199</v>
      </c>
      <c r="B2711" s="88" t="s">
        <v>202</v>
      </c>
      <c r="C2711" s="88" t="s">
        <v>64</v>
      </c>
      <c r="D2711" s="91" t="str">
        <f>F2771</f>
        <v>Giấy đăng ký xe, đăng kiểm xe</v>
      </c>
      <c r="E2711" s="92"/>
      <c r="F2711" s="332" t="str">
        <f>IF(D2712&gt;100%,"Lợi thế hơn tài sản thẩm định giá",IF(D2712=100%,"Tương đương tài sản thẩm định giá",IF(D2712&lt;100%,"Kém lợi thế hơn tài sản thẩm định giá")))</f>
        <v>Tương đương tài sản thẩm định giá</v>
      </c>
      <c r="G2711" s="332"/>
      <c r="I2711" s="85"/>
    </row>
    <row r="2712" spans="1:9" s="40" customFormat="1" ht="21" hidden="1" customHeight="1">
      <c r="A2712" s="86"/>
      <c r="B2712" s="84" t="s">
        <v>203</v>
      </c>
      <c r="C2712" s="88" t="s">
        <v>64</v>
      </c>
      <c r="D2712" s="90">
        <f>F2772</f>
        <v>1</v>
      </c>
      <c r="E2712" s="84"/>
      <c r="F2712" s="84"/>
      <c r="G2712" s="89"/>
      <c r="I2712" s="85"/>
    </row>
    <row r="2713" spans="1:9" s="40" customFormat="1" ht="21" hidden="1" customHeight="1">
      <c r="A2713" s="86" t="s">
        <v>199</v>
      </c>
      <c r="B2713" s="88" t="s">
        <v>204</v>
      </c>
      <c r="C2713" s="88" t="s">
        <v>64</v>
      </c>
      <c r="D2713" s="91" t="str">
        <f>G2771</f>
        <v>Giấy đăng ký xe, đăng kiểm xe</v>
      </c>
      <c r="E2713" s="92"/>
      <c r="F2713" s="332" t="str">
        <f>IF(D2714&gt;100%,"Lợi thế hơn tài sản thẩm định giá",IF(D2714=100%,"Tương đương tài sản thẩm định giá",IF(D2714&lt;100%,"Kém lợi thế hơn tài sản thẩm định giá")))</f>
        <v>Tương đương tài sản thẩm định giá</v>
      </c>
      <c r="G2713" s="332"/>
      <c r="I2713" s="85"/>
    </row>
    <row r="2714" spans="1:9" s="40" customFormat="1" ht="21" hidden="1" customHeight="1">
      <c r="A2714" s="86"/>
      <c r="B2714" s="84" t="s">
        <v>205</v>
      </c>
      <c r="C2714" s="88" t="s">
        <v>64</v>
      </c>
      <c r="D2714" s="90">
        <f>G2772</f>
        <v>1</v>
      </c>
      <c r="E2714" s="84"/>
      <c r="F2714" s="84"/>
      <c r="G2714" s="84"/>
      <c r="I2714" s="85"/>
    </row>
    <row r="2715" spans="1:9" s="40" customFormat="1" ht="21" hidden="1" customHeight="1">
      <c r="A2715" s="86" t="s">
        <v>55</v>
      </c>
      <c r="B2715" s="337" t="s">
        <v>206</v>
      </c>
      <c r="C2715" s="337"/>
      <c r="D2715" s="337"/>
      <c r="E2715" s="337"/>
      <c r="F2715" s="337"/>
      <c r="G2715" s="337"/>
      <c r="I2715" s="85"/>
    </row>
    <row r="2716" spans="1:9" s="40" customFormat="1" ht="21" hidden="1" customHeight="1">
      <c r="A2716" s="87"/>
      <c r="B2716" s="88" t="s">
        <v>198</v>
      </c>
      <c r="C2716" s="88"/>
      <c r="D2716" s="355" t="str">
        <f>D2776&amp;". Do lấy TSĐG làm chuẩn nên tổ thẩm định đánh giá TSĐG đạt tỷ lệ 100%"</f>
        <v>2020. Do lấy TSĐG làm chuẩn nên tổ thẩm định đánh giá TSĐG đạt tỷ lệ 100%</v>
      </c>
      <c r="E2716" s="356"/>
      <c r="F2716" s="356"/>
      <c r="G2716" s="356"/>
      <c r="I2716" s="85"/>
    </row>
    <row r="2717" spans="1:9" s="40" customFormat="1" ht="21" hidden="1" customHeight="1">
      <c r="A2717" s="86" t="s">
        <v>199</v>
      </c>
      <c r="B2717" s="88" t="s">
        <v>200</v>
      </c>
      <c r="C2717" s="88" t="s">
        <v>64</v>
      </c>
      <c r="D2717" s="358" t="s">
        <v>207</v>
      </c>
      <c r="E2717" s="358"/>
      <c r="F2717" s="332" t="str">
        <f>IF(D2718&gt;100%,"Lợi thế hơn tài sản thẩm định giá",IF(D2718=100%,"Tương đương tài sản thẩm định giá",IF(D2718&lt;100%,"Kém lợi thế hơn tài sản thẩm định giá")))</f>
        <v>Lợi thế hơn tài sản thẩm định giá</v>
      </c>
      <c r="G2717" s="332"/>
      <c r="I2717" s="85"/>
    </row>
    <row r="2718" spans="1:9" s="40" customFormat="1" ht="21" hidden="1" customHeight="1">
      <c r="A2718" s="86"/>
      <c r="B2718" s="84" t="s">
        <v>201</v>
      </c>
      <c r="C2718" s="88" t="s">
        <v>64</v>
      </c>
      <c r="D2718" s="90">
        <f>E2777</f>
        <v>1.05</v>
      </c>
      <c r="E2718" s="84"/>
      <c r="F2718" s="84"/>
      <c r="G2718" s="89"/>
      <c r="I2718" s="85"/>
    </row>
    <row r="2719" spans="1:9" s="40" customFormat="1" ht="21" hidden="1" customHeight="1">
      <c r="A2719" s="86" t="s">
        <v>199</v>
      </c>
      <c r="B2719" s="88" t="s">
        <v>202</v>
      </c>
      <c r="C2719" s="88" t="s">
        <v>64</v>
      </c>
      <c r="D2719" s="91" t="s">
        <v>207</v>
      </c>
      <c r="E2719" s="92"/>
      <c r="F2719" s="332" t="str">
        <f>IF(D2720&gt;100%,"Lợi thế hơn tài sản thẩm định giá",IF(D2720=100%,"Tương đương tài sản thẩm định giá",IF(D2720&lt;100%,"Kém lợi thế hơn tài sản thẩm định giá")))</f>
        <v>Lợi thế hơn tài sản thẩm định giá</v>
      </c>
      <c r="G2719" s="332"/>
      <c r="I2719" s="85"/>
    </row>
    <row r="2720" spans="1:9" s="40" customFormat="1" ht="21" hidden="1" customHeight="1">
      <c r="A2720" s="86"/>
      <c r="B2720" s="84" t="s">
        <v>203</v>
      </c>
      <c r="C2720" s="88" t="s">
        <v>64</v>
      </c>
      <c r="D2720" s="90">
        <f>F2777</f>
        <v>1.05</v>
      </c>
      <c r="E2720" s="84"/>
      <c r="F2720" s="84"/>
      <c r="G2720" s="89"/>
      <c r="I2720" s="85"/>
    </row>
    <row r="2721" spans="1:9" s="40" customFormat="1" ht="21" hidden="1" customHeight="1">
      <c r="A2721" s="86" t="s">
        <v>199</v>
      </c>
      <c r="B2721" s="88" t="s">
        <v>204</v>
      </c>
      <c r="C2721" s="88" t="s">
        <v>64</v>
      </c>
      <c r="D2721" s="91" t="s">
        <v>207</v>
      </c>
      <c r="E2721" s="92"/>
      <c r="F2721" s="332" t="str">
        <f>IF(D2722&gt;100%,"Lợi thế hơn tài sản thẩm định giá",IF(D2722=100%,"Tương đương tài sản thẩm định giá",IF(D2722&lt;100%,"Kém lợi thế hơn tài sản thẩm định giá")))</f>
        <v>Lợi thế hơn tài sản thẩm định giá</v>
      </c>
      <c r="G2721" s="332"/>
      <c r="I2721" s="85"/>
    </row>
    <row r="2722" spans="1:9" s="40" customFormat="1" ht="21" hidden="1" customHeight="1">
      <c r="A2722" s="86"/>
      <c r="B2722" s="84" t="s">
        <v>205</v>
      </c>
      <c r="C2722" s="88" t="s">
        <v>64</v>
      </c>
      <c r="D2722" s="90">
        <f>G2777</f>
        <v>1.05</v>
      </c>
      <c r="E2722" s="84"/>
      <c r="F2722" s="84"/>
      <c r="G2722" s="84"/>
      <c r="I2722" s="85"/>
    </row>
    <row r="2723" spans="1:9" s="89" customFormat="1" ht="21" hidden="1" customHeight="1">
      <c r="A2723" s="86" t="s">
        <v>55</v>
      </c>
      <c r="B2723" s="337" t="s">
        <v>208</v>
      </c>
      <c r="C2723" s="337"/>
      <c r="D2723" s="337"/>
      <c r="E2723" s="337"/>
      <c r="F2723" s="337"/>
      <c r="G2723" s="337"/>
      <c r="I2723" s="93"/>
    </row>
    <row r="2724" spans="1:9" s="89" customFormat="1" ht="23.45" hidden="1" customHeight="1">
      <c r="A2724" s="87"/>
      <c r="B2724" s="88" t="s">
        <v>198</v>
      </c>
      <c r="C2724" s="88"/>
      <c r="D2724" s="355" t="str">
        <f>D2781&amp;". Do lấy TSĐG làm chuẩn nên tổ thẩm định đánh giá TSĐG đạt tỷ lệ 100%"</f>
        <v>Xanh. Do lấy TSĐG làm chuẩn nên tổ thẩm định đánh giá TSĐG đạt tỷ lệ 100%</v>
      </c>
      <c r="E2724" s="356"/>
      <c r="F2724" s="356"/>
      <c r="G2724" s="356"/>
      <c r="I2724" s="93"/>
    </row>
    <row r="2725" spans="1:9" s="89" customFormat="1" ht="21" hidden="1" customHeight="1">
      <c r="A2725" s="86" t="s">
        <v>199</v>
      </c>
      <c r="B2725" s="88" t="s">
        <v>200</v>
      </c>
      <c r="C2725" s="88" t="s">
        <v>64</v>
      </c>
      <c r="D2725" s="358" t="str">
        <f>E2781</f>
        <v>Đỏ</v>
      </c>
      <c r="E2725" s="358"/>
      <c r="F2725" s="332" t="str">
        <f>IF(D2726&gt;100%,"Lợi thế hơn tài sản thẩm định giá",IF(D2726=100%,"Tương đương tài sản thẩm định giá",IF(D2726&lt;100%,"Kém lợi thế hơn tài sản thẩm định giá")))</f>
        <v>Tương đương tài sản thẩm định giá</v>
      </c>
      <c r="G2725" s="332"/>
      <c r="I2725" s="93"/>
    </row>
    <row r="2726" spans="1:9" s="89" customFormat="1" ht="21" hidden="1" customHeight="1">
      <c r="A2726" s="86"/>
      <c r="B2726" s="84" t="s">
        <v>201</v>
      </c>
      <c r="C2726" s="88" t="s">
        <v>64</v>
      </c>
      <c r="D2726" s="90">
        <v>1</v>
      </c>
      <c r="E2726" s="84"/>
      <c r="F2726" s="84"/>
      <c r="I2726" s="93"/>
    </row>
    <row r="2727" spans="1:9" s="89" customFormat="1" ht="21" hidden="1" customHeight="1">
      <c r="A2727" s="86" t="s">
        <v>199</v>
      </c>
      <c r="B2727" s="88" t="s">
        <v>202</v>
      </c>
      <c r="C2727" s="88" t="s">
        <v>64</v>
      </c>
      <c r="D2727" s="91" t="str">
        <f>F2781</f>
        <v>Trắng</v>
      </c>
      <c r="E2727" s="92"/>
      <c r="F2727" s="332" t="str">
        <f>IF(D2728&gt;100%,"Lợi thế hơn tài sản thẩm định giá",IF(D2728=100%,"Tương đương tài sản thẩm định giá",IF(D2728&lt;100%,"Kém lợi thế hơn tài sản thẩm định giá")))</f>
        <v>Tương đương tài sản thẩm định giá</v>
      </c>
      <c r="G2727" s="332"/>
      <c r="I2727" s="93"/>
    </row>
    <row r="2728" spans="1:9" s="89" customFormat="1" ht="21" hidden="1" customHeight="1">
      <c r="A2728" s="86"/>
      <c r="B2728" s="84" t="s">
        <v>203</v>
      </c>
      <c r="C2728" s="88" t="s">
        <v>64</v>
      </c>
      <c r="D2728" s="90">
        <v>1</v>
      </c>
      <c r="E2728" s="84"/>
      <c r="F2728" s="84"/>
      <c r="I2728" s="93"/>
    </row>
    <row r="2729" spans="1:9" s="89" customFormat="1" ht="21" hidden="1" customHeight="1">
      <c r="A2729" s="86" t="s">
        <v>199</v>
      </c>
      <c r="B2729" s="88" t="s">
        <v>204</v>
      </c>
      <c r="C2729" s="88" t="s">
        <v>64</v>
      </c>
      <c r="D2729" s="91" t="str">
        <f>G2781</f>
        <v>Xanh</v>
      </c>
      <c r="E2729" s="92"/>
      <c r="F2729" s="332" t="str">
        <f>IF(D2730&gt;100%,"Lợi thế hơn tài sản thẩm định giá",IF(D2730=100%,"Tương đương tài sản thẩm định giá",IF(D2730&lt;100%,"Kém lợi thế hơn tài sản thẩm định giá")))</f>
        <v>Lợi thế hơn tài sản thẩm định giá</v>
      </c>
      <c r="G2729" s="332"/>
      <c r="I2729" s="93"/>
    </row>
    <row r="2730" spans="1:9" s="89" customFormat="1" ht="21" hidden="1" customHeight="1">
      <c r="A2730" s="86"/>
      <c r="B2730" s="84" t="s">
        <v>205</v>
      </c>
      <c r="C2730" s="88" t="s">
        <v>64</v>
      </c>
      <c r="D2730" s="90">
        <v>1.05</v>
      </c>
      <c r="E2730" s="84"/>
      <c r="F2730" s="84"/>
      <c r="G2730" s="84"/>
      <c r="I2730" s="93"/>
    </row>
    <row r="2731" spans="1:9" s="89" customFormat="1" ht="21" hidden="1" customHeight="1">
      <c r="A2731" s="94" t="s">
        <v>55</v>
      </c>
      <c r="B2731" s="357" t="s">
        <v>209</v>
      </c>
      <c r="C2731" s="337"/>
      <c r="D2731" s="337"/>
      <c r="E2731" s="337"/>
      <c r="F2731" s="337"/>
      <c r="G2731" s="337"/>
      <c r="I2731" s="93"/>
    </row>
    <row r="2732" spans="1:9" s="89" customFormat="1" ht="21" hidden="1" customHeight="1">
      <c r="A2732" s="87"/>
      <c r="B2732" s="88" t="s">
        <v>198</v>
      </c>
      <c r="C2732" s="88"/>
      <c r="D2732" s="355" t="str">
        <f>D2786&amp;". Do lấy TSĐG làm chuẩn nên tổ thẩm định đánh giá TSĐG đạt tỷ lệ 100%"</f>
        <v>51H - 6671.97. Do lấy TSĐG làm chuẩn nên tổ thẩm định đánh giá TSĐG đạt tỷ lệ 100%</v>
      </c>
      <c r="E2732" s="356"/>
      <c r="F2732" s="356"/>
      <c r="G2732" s="356"/>
      <c r="I2732" s="93"/>
    </row>
    <row r="2733" spans="1:9" s="89" customFormat="1" ht="21" hidden="1" customHeight="1">
      <c r="A2733" s="86" t="s">
        <v>199</v>
      </c>
      <c r="B2733" s="88" t="s">
        <v>200</v>
      </c>
      <c r="C2733" s="88" t="s">
        <v>64</v>
      </c>
      <c r="D2733" s="354" t="str">
        <f>E2786</f>
        <v>Hà Nội</v>
      </c>
      <c r="E2733" s="331"/>
      <c r="F2733" s="332" t="str">
        <f>IF(D2734&gt;100%,"Lợi thế hơn tài sản thẩm định giá",IF(D2734=100%,"Tương đương tài sản thẩm định giá",IF(D2734&lt;100%,"Kém lợi thế hơn tài sản thẩm định giá")))</f>
        <v>Tương đương tài sản thẩm định giá</v>
      </c>
      <c r="G2733" s="332"/>
      <c r="I2733" s="93"/>
    </row>
    <row r="2734" spans="1:9" s="89" customFormat="1" ht="21" hidden="1" customHeight="1">
      <c r="A2734" s="86"/>
      <c r="B2734" s="84" t="s">
        <v>201</v>
      </c>
      <c r="C2734" s="88" t="s">
        <v>64</v>
      </c>
      <c r="D2734" s="90">
        <v>1</v>
      </c>
      <c r="F2734" s="84"/>
      <c r="G2734" s="84"/>
      <c r="I2734" s="93"/>
    </row>
    <row r="2735" spans="1:9" s="89" customFormat="1" ht="21" hidden="1" customHeight="1">
      <c r="A2735" s="86" t="s">
        <v>199</v>
      </c>
      <c r="B2735" s="88" t="s">
        <v>202</v>
      </c>
      <c r="C2735" s="88" t="s">
        <v>64</v>
      </c>
      <c r="D2735" s="354" t="str">
        <f>F2786</f>
        <v>Hà Nội</v>
      </c>
      <c r="E2735" s="331"/>
      <c r="F2735" s="332" t="str">
        <f>IF(D2736&gt;100%,"Lợi thế hơn tài sản thẩm định giá",IF(D2736=100%,"Tương đương tài sản thẩm định giá",IF(D2736&lt;100%,"Kém lợi thế hơn tài sản thẩm định giá")))</f>
        <v>Tương đương tài sản thẩm định giá</v>
      </c>
      <c r="G2735" s="332"/>
      <c r="I2735" s="93"/>
    </row>
    <row r="2736" spans="1:9" s="89" customFormat="1" ht="21" hidden="1" customHeight="1">
      <c r="A2736" s="86"/>
      <c r="B2736" s="84" t="s">
        <v>203</v>
      </c>
      <c r="C2736" s="88" t="s">
        <v>64</v>
      </c>
      <c r="D2736" s="90">
        <v>1</v>
      </c>
      <c r="F2736" s="84"/>
      <c r="G2736" s="84"/>
      <c r="I2736" s="93"/>
    </row>
    <row r="2737" spans="1:9" s="89" customFormat="1" ht="21" hidden="1" customHeight="1">
      <c r="A2737" s="86" t="s">
        <v>199</v>
      </c>
      <c r="B2737" s="88" t="s">
        <v>204</v>
      </c>
      <c r="C2737" s="88" t="s">
        <v>64</v>
      </c>
      <c r="D2737" s="354" t="str">
        <f>G2786</f>
        <v>Hà Nội</v>
      </c>
      <c r="E2737" s="331"/>
      <c r="F2737" s="332" t="str">
        <f>IF(D2738&gt;100%,"Lợi thế hơn tài sản thẩm định giá",IF(D2738=100%,"Tương đương tài sản thẩm định giá",IF(D2738&lt;100%,"Kém lợi thế hơn tài sản thẩm định giá")))</f>
        <v>Tương đương tài sản thẩm định giá</v>
      </c>
      <c r="G2737" s="332"/>
      <c r="I2737" s="93"/>
    </row>
    <row r="2738" spans="1:9" s="89" customFormat="1" ht="21" hidden="1" customHeight="1">
      <c r="A2738" s="86"/>
      <c r="B2738" s="84" t="s">
        <v>205</v>
      </c>
      <c r="C2738" s="88" t="s">
        <v>64</v>
      </c>
      <c r="D2738" s="90">
        <v>1</v>
      </c>
      <c r="E2738" s="84"/>
      <c r="F2738" s="84"/>
      <c r="G2738" s="84"/>
      <c r="I2738" s="93"/>
    </row>
    <row r="2739" spans="1:9" s="89" customFormat="1" ht="21" hidden="1" customHeight="1">
      <c r="A2739" s="94" t="s">
        <v>55</v>
      </c>
      <c r="B2739" s="337" t="s">
        <v>210</v>
      </c>
      <c r="C2739" s="337"/>
      <c r="D2739" s="337"/>
      <c r="E2739" s="337"/>
      <c r="F2739" s="337"/>
      <c r="G2739" s="337"/>
      <c r="I2739" s="93"/>
    </row>
    <row r="2740" spans="1:9" s="89" customFormat="1" ht="21" hidden="1" customHeight="1">
      <c r="A2740" s="87"/>
      <c r="B2740" s="88" t="s">
        <v>198</v>
      </c>
      <c r="C2740" s="88"/>
      <c r="D2740" s="355" t="str">
        <f>D2791&amp;". Do lấy TSĐG làm chuẩn nên tổ thẩm định đánh giá TSĐG đạt tỷ lệ 100%"</f>
        <v>55041. Do lấy TSĐG làm chuẩn nên tổ thẩm định đánh giá TSĐG đạt tỷ lệ 100%</v>
      </c>
      <c r="E2740" s="356"/>
      <c r="F2740" s="356"/>
      <c r="G2740" s="356"/>
      <c r="I2740" s="93"/>
    </row>
    <row r="2741" spans="1:9" s="89" customFormat="1" ht="21" hidden="1" customHeight="1">
      <c r="A2741" s="86" t="s">
        <v>199</v>
      </c>
      <c r="B2741" s="88" t="s">
        <v>200</v>
      </c>
      <c r="C2741" s="88" t="s">
        <v>64</v>
      </c>
      <c r="D2741" s="91">
        <f>E2791</f>
        <v>28000</v>
      </c>
      <c r="E2741" s="92"/>
      <c r="F2741" s="332" t="str">
        <f>IF(D2742&gt;100%,"Lợi thế hơn tài sản thẩm định giá",IF(D2742=100%,"Tương đương tài sản thẩm định giá",IF(D2742&lt;100%,"Kém lợi thế hơn tài sản thẩm định giá")))</f>
        <v>Lợi thế hơn tài sản thẩm định giá</v>
      </c>
      <c r="G2741" s="332"/>
      <c r="I2741" s="93"/>
    </row>
    <row r="2742" spans="1:9" s="89" customFormat="1" ht="21" hidden="1" customHeight="1">
      <c r="A2742" s="87"/>
      <c r="B2742" s="84" t="s">
        <v>201</v>
      </c>
      <c r="C2742" s="88" t="s">
        <v>64</v>
      </c>
      <c r="D2742" s="90">
        <v>1.03</v>
      </c>
      <c r="E2742" s="84"/>
      <c r="F2742" s="84"/>
      <c r="G2742" s="84"/>
      <c r="I2742" s="93"/>
    </row>
    <row r="2743" spans="1:9" s="89" customFormat="1" ht="21" hidden="1" customHeight="1">
      <c r="A2743" s="86" t="s">
        <v>199</v>
      </c>
      <c r="B2743" s="88" t="s">
        <v>202</v>
      </c>
      <c r="C2743" s="88" t="s">
        <v>64</v>
      </c>
      <c r="D2743" s="91">
        <f>F2791</f>
        <v>7034</v>
      </c>
      <c r="E2743" s="92"/>
      <c r="F2743" s="332" t="str">
        <f>IF(D2744&gt;100%,"Lợi thế hơn tài sản thẩm định giá",IF(D2744=100%,"Tương đương tài sản thẩm định giá",IF(D2744&lt;100%,"Kém lợi thế hơn tài sản thẩm định giá")))</f>
        <v>Lợi thế hơn tài sản thẩm định giá</v>
      </c>
      <c r="G2743" s="332"/>
      <c r="I2743" s="93"/>
    </row>
    <row r="2744" spans="1:9" s="89" customFormat="1" ht="21" hidden="1" customHeight="1">
      <c r="A2744" s="87"/>
      <c r="B2744" s="84" t="s">
        <v>203</v>
      </c>
      <c r="C2744" s="88" t="s">
        <v>64</v>
      </c>
      <c r="D2744" s="90">
        <v>1.03</v>
      </c>
      <c r="E2744" s="84"/>
      <c r="F2744" s="84"/>
      <c r="G2744" s="84"/>
      <c r="I2744" s="93"/>
    </row>
    <row r="2745" spans="1:9" s="89" customFormat="1" ht="21" hidden="1" customHeight="1">
      <c r="A2745" s="86" t="s">
        <v>199</v>
      </c>
      <c r="B2745" s="88" t="s">
        <v>204</v>
      </c>
      <c r="C2745" s="88" t="s">
        <v>64</v>
      </c>
      <c r="D2745" s="91">
        <f>G2791</f>
        <v>13000</v>
      </c>
      <c r="E2745" s="92"/>
      <c r="F2745" s="332" t="str">
        <f>IF(D2746&gt;100%,"Lợi thế hơn tài sản thẩm định giá",IF(D2746=100%,"Tương đương tài sản thẩm định giá",IF(D2746&lt;100%,"Kém lợi thế hơn tài sản thẩm định giá")))</f>
        <v>Lợi thế hơn tài sản thẩm định giá</v>
      </c>
      <c r="G2745" s="332"/>
      <c r="I2745" s="93"/>
    </row>
    <row r="2746" spans="1:9" s="89" customFormat="1" ht="21" hidden="1" customHeight="1">
      <c r="A2746" s="87"/>
      <c r="B2746" s="84" t="s">
        <v>205</v>
      </c>
      <c r="C2746" s="88" t="s">
        <v>64</v>
      </c>
      <c r="D2746" s="90">
        <v>1.05</v>
      </c>
      <c r="E2746" s="84"/>
      <c r="F2746" s="84"/>
      <c r="G2746" s="84"/>
      <c r="I2746" s="93"/>
    </row>
    <row r="2747" spans="1:9" s="89" customFormat="1" ht="21" hidden="1" customHeight="1">
      <c r="A2747" s="94" t="s">
        <v>55</v>
      </c>
      <c r="B2747" s="357" t="s">
        <v>211</v>
      </c>
      <c r="C2747" s="337"/>
      <c r="D2747" s="337"/>
      <c r="E2747" s="337"/>
      <c r="F2747" s="337"/>
      <c r="G2747" s="337"/>
      <c r="I2747" s="93"/>
    </row>
    <row r="2748" spans="1:9" s="89" customFormat="1" ht="21" hidden="1" customHeight="1">
      <c r="A2748" s="87"/>
      <c r="B2748" s="88" t="s">
        <v>198</v>
      </c>
      <c r="C2748" s="88"/>
      <c r="D2748" s="355" t="e">
        <f>#REF!&amp;". Do lấy TSĐG làm chuẩn nên tổ thẩm định đánh giá TSĐG đạt tỷ lệ 100%"</f>
        <v>#REF!</v>
      </c>
      <c r="E2748" s="356"/>
      <c r="F2748" s="356"/>
      <c r="G2748" s="356"/>
      <c r="I2748" s="93"/>
    </row>
    <row r="2749" spans="1:9" s="89" customFormat="1" ht="21" hidden="1" customHeight="1">
      <c r="A2749" s="86" t="s">
        <v>199</v>
      </c>
      <c r="B2749" s="88" t="s">
        <v>200</v>
      </c>
      <c r="C2749" s="88" t="s">
        <v>64</v>
      </c>
      <c r="D2749" s="95" t="e">
        <f>#REF!</f>
        <v>#REF!</v>
      </c>
      <c r="E2749" s="92"/>
      <c r="F2749" s="332" t="str">
        <f>IF(D2750&gt;100%,"Lợi thế hơn tài sản thẩm định giá",IF(D2750=100%,"Tương đương tài sản thẩm định giá",IF(D2750&lt;100%,"Kém lợi thế hơn tài sản thẩm định giá")))</f>
        <v>Tương đương tài sản thẩm định giá</v>
      </c>
      <c r="G2749" s="332"/>
      <c r="I2749" s="93"/>
    </row>
    <row r="2750" spans="1:9" s="89" customFormat="1" ht="21" hidden="1" customHeight="1">
      <c r="A2750" s="86"/>
      <c r="B2750" s="84" t="s">
        <v>201</v>
      </c>
      <c r="C2750" s="88" t="s">
        <v>64</v>
      </c>
      <c r="D2750" s="90">
        <v>1</v>
      </c>
      <c r="E2750" s="84"/>
      <c r="F2750" s="84"/>
      <c r="G2750" s="84"/>
      <c r="I2750" s="93"/>
    </row>
    <row r="2751" spans="1:9" s="89" customFormat="1" ht="21" hidden="1" customHeight="1">
      <c r="A2751" s="86" t="s">
        <v>199</v>
      </c>
      <c r="B2751" s="88" t="s">
        <v>202</v>
      </c>
      <c r="C2751" s="88" t="s">
        <v>64</v>
      </c>
      <c r="D2751" s="95" t="e">
        <f>#REF!</f>
        <v>#REF!</v>
      </c>
      <c r="E2751" s="92"/>
      <c r="F2751" s="332" t="str">
        <f>IF(D2752&gt;100%,"Lợi thế hơn tài sản thẩm định giá",IF(D2752=100%,"Tương đương tài sản thẩm định giá",IF(D2752&lt;100%,"Kém lợi thế hơn tài sản thẩm định giá")))</f>
        <v>Tương đương tài sản thẩm định giá</v>
      </c>
      <c r="G2751" s="332"/>
      <c r="I2751" s="93"/>
    </row>
    <row r="2752" spans="1:9" s="89" customFormat="1" ht="21" hidden="1" customHeight="1">
      <c r="A2752" s="86"/>
      <c r="B2752" s="84" t="s">
        <v>203</v>
      </c>
      <c r="C2752" s="88" t="s">
        <v>64</v>
      </c>
      <c r="D2752" s="90">
        <v>1</v>
      </c>
      <c r="E2752" s="84"/>
      <c r="F2752" s="84"/>
      <c r="G2752" s="84"/>
      <c r="I2752" s="93"/>
    </row>
    <row r="2753" spans="1:9" s="89" customFormat="1" ht="21" hidden="1" customHeight="1">
      <c r="A2753" s="86" t="s">
        <v>199</v>
      </c>
      <c r="B2753" s="88" t="s">
        <v>204</v>
      </c>
      <c r="C2753" s="88" t="s">
        <v>64</v>
      </c>
      <c r="D2753" s="95" t="e">
        <f>#REF!</f>
        <v>#REF!</v>
      </c>
      <c r="E2753" s="92"/>
      <c r="F2753" s="332" t="str">
        <f>IF(D2754&gt;100%,"Lợi thế hơn tài sản thẩm định giá",IF(D2754=100%,"Tương đương tài sản thẩm định giá",IF(D2754&lt;100%,"Kém lợi thế hơn tài sản thẩm định giá")))</f>
        <v>Tương đương tài sản thẩm định giá</v>
      </c>
      <c r="G2753" s="332"/>
      <c r="I2753" s="93"/>
    </row>
    <row r="2754" spans="1:9" s="89" customFormat="1" ht="21" hidden="1" customHeight="1">
      <c r="A2754" s="86"/>
      <c r="B2754" s="84" t="s">
        <v>205</v>
      </c>
      <c r="C2754" s="88" t="s">
        <v>64</v>
      </c>
      <c r="D2754" s="90">
        <v>1</v>
      </c>
      <c r="E2754" s="84"/>
      <c r="F2754" s="84"/>
      <c r="G2754" s="84"/>
      <c r="I2754" s="93"/>
    </row>
    <row r="2755" spans="1:9" s="89" customFormat="1" ht="21" hidden="1" customHeight="1">
      <c r="A2755" s="94" t="s">
        <v>55</v>
      </c>
      <c r="B2755" s="337" t="s">
        <v>212</v>
      </c>
      <c r="C2755" s="337"/>
      <c r="D2755" s="337"/>
      <c r="E2755" s="337"/>
      <c r="F2755" s="337"/>
      <c r="G2755" s="337"/>
      <c r="I2755" s="93"/>
    </row>
    <row r="2756" spans="1:9" s="89" customFormat="1" ht="21" hidden="1" customHeight="1">
      <c r="A2756" s="87"/>
      <c r="B2756" s="88" t="s">
        <v>198</v>
      </c>
      <c r="C2756" s="88"/>
      <c r="D2756" s="355" t="str">
        <f>D2796&amp;" Do lấy TSĐG làm chuẩn nên tổ thẩm định đánh giá TSĐG đạt tỷ lệ 100%"</f>
        <v>0,5 Do lấy TSĐG làm chuẩn nên tổ thẩm định đánh giá TSĐG đạt tỷ lệ 100%</v>
      </c>
      <c r="E2756" s="356"/>
      <c r="F2756" s="356"/>
      <c r="G2756" s="356"/>
      <c r="I2756" s="93"/>
    </row>
    <row r="2757" spans="1:9" s="89" customFormat="1" ht="21" hidden="1" customHeight="1">
      <c r="A2757" s="86" t="s">
        <v>199</v>
      </c>
      <c r="B2757" s="88" t="s">
        <v>200</v>
      </c>
      <c r="C2757" s="88" t="s">
        <v>64</v>
      </c>
      <c r="D2757" s="331">
        <f>E2796</f>
        <v>0.56999999999999995</v>
      </c>
      <c r="E2757" s="331"/>
      <c r="F2757" s="332" t="str">
        <f>IF(D2758&gt;100%,"Lợi thế hơn tài sản thẩm định giá",IF(D2758=100%,"Tương đương tài sản thẩm định giá",IF(D2758&lt;100%,"Kém lợi thế hơn tài sản thẩm định giá")))</f>
        <v>Tương đương tài sản thẩm định giá</v>
      </c>
      <c r="G2757" s="332"/>
      <c r="I2757" s="93"/>
    </row>
    <row r="2758" spans="1:9" s="89" customFormat="1" ht="21" hidden="1" customHeight="1">
      <c r="A2758" s="86"/>
      <c r="B2758" s="84" t="s">
        <v>201</v>
      </c>
      <c r="C2758" s="88" t="s">
        <v>64</v>
      </c>
      <c r="D2758" s="90">
        <v>1</v>
      </c>
      <c r="E2758" s="84"/>
      <c r="F2758" s="84"/>
      <c r="G2758" s="84"/>
      <c r="I2758" s="93"/>
    </row>
    <row r="2759" spans="1:9" s="89" customFormat="1" ht="21" hidden="1" customHeight="1">
      <c r="A2759" s="86" t="s">
        <v>199</v>
      </c>
      <c r="B2759" s="88" t="s">
        <v>202</v>
      </c>
      <c r="C2759" s="88" t="s">
        <v>64</v>
      </c>
      <c r="D2759" s="331">
        <f>F2796</f>
        <v>0.6</v>
      </c>
      <c r="E2759" s="331"/>
      <c r="F2759" s="332" t="str">
        <f>IF(D2760&gt;100%,"Lợi thế hơn tài sản thẩm định giá",IF(D2760=100%,"Tương đương tài sản thẩm định giá",IF(D2760&lt;100%,"Kém lợi thế hơn tài sản thẩm định giá")))</f>
        <v>Lợi thế hơn tài sản thẩm định giá</v>
      </c>
      <c r="G2759" s="332"/>
      <c r="I2759" s="93"/>
    </row>
    <row r="2760" spans="1:9" s="89" customFormat="1" ht="21" hidden="1" customHeight="1">
      <c r="A2760" s="86"/>
      <c r="B2760" s="84" t="s">
        <v>203</v>
      </c>
      <c r="C2760" s="88" t="s">
        <v>64</v>
      </c>
      <c r="D2760" s="90">
        <v>1.05</v>
      </c>
      <c r="E2760" s="84"/>
      <c r="F2760" s="84"/>
      <c r="G2760" s="84"/>
      <c r="I2760" s="93"/>
    </row>
    <row r="2761" spans="1:9" s="89" customFormat="1" ht="21" hidden="1" customHeight="1">
      <c r="A2761" s="86" t="s">
        <v>199</v>
      </c>
      <c r="B2761" s="88" t="s">
        <v>204</v>
      </c>
      <c r="C2761" s="88" t="s">
        <v>64</v>
      </c>
      <c r="D2761" s="331">
        <f>G2796</f>
        <v>0.65</v>
      </c>
      <c r="E2761" s="331"/>
      <c r="F2761" s="332" t="str">
        <f>IF(D2762&gt;100%,"Lợi thế hơn tài sản thẩm định giá",IF(D2762=100%,"Tương đương tài sản thẩm định giá",IF(D2762&lt;100%,"Kém lợi thế hơn tài sản thẩm định giá")))</f>
        <v>Lợi thế hơn tài sản thẩm định giá</v>
      </c>
      <c r="G2761" s="332"/>
      <c r="I2761" s="93"/>
    </row>
    <row r="2762" spans="1:9" s="89" customFormat="1" ht="21" hidden="1" customHeight="1">
      <c r="A2762" s="86"/>
      <c r="B2762" s="84" t="s">
        <v>205</v>
      </c>
      <c r="C2762" s="88" t="s">
        <v>64</v>
      </c>
      <c r="D2762" s="90">
        <v>1.05</v>
      </c>
      <c r="E2762" s="84"/>
      <c r="F2762" s="84"/>
      <c r="G2762" s="84"/>
      <c r="I2762" s="93"/>
    </row>
    <row r="2763" spans="1:9" ht="22.5" hidden="1" customHeight="1">
      <c r="A2763" s="303" t="s">
        <v>274</v>
      </c>
      <c r="B2763" s="303"/>
      <c r="C2763" s="303"/>
      <c r="D2763" s="303"/>
      <c r="E2763" s="303"/>
      <c r="F2763" s="303"/>
      <c r="G2763" s="303"/>
    </row>
    <row r="2764" spans="1:9" hidden="1">
      <c r="B2764" s="22"/>
      <c r="C2764" s="22"/>
      <c r="E2764" s="18" t="s">
        <v>213</v>
      </c>
    </row>
    <row r="2765" spans="1:9" ht="17.45" hidden="1" customHeight="1">
      <c r="A2765" s="51" t="s">
        <v>1</v>
      </c>
      <c r="B2765" s="51" t="s">
        <v>214</v>
      </c>
      <c r="C2765" s="65"/>
      <c r="D2765" s="51" t="s">
        <v>215</v>
      </c>
      <c r="E2765" s="51" t="s">
        <v>174</v>
      </c>
      <c r="F2765" s="51" t="s">
        <v>175</v>
      </c>
      <c r="G2765" s="51" t="s">
        <v>176</v>
      </c>
    </row>
    <row r="2766" spans="1:9" hidden="1">
      <c r="A2766" s="51">
        <v>1</v>
      </c>
      <c r="B2766" s="96" t="s">
        <v>63</v>
      </c>
      <c r="C2766" s="65"/>
      <c r="D2766" s="97" t="str">
        <f>D2685</f>
        <v>Ô tô con</v>
      </c>
      <c r="E2766" s="97" t="str">
        <f>E2685</f>
        <v>Ô tô con</v>
      </c>
      <c r="F2766" s="97" t="str">
        <f>F2685</f>
        <v>Ô tô con</v>
      </c>
      <c r="G2766" s="97" t="str">
        <f>G2685</f>
        <v>Ô tô con</v>
      </c>
    </row>
    <row r="2767" spans="1:9" ht="18" hidden="1" customHeight="1">
      <c r="A2767" s="98">
        <v>2</v>
      </c>
      <c r="B2767" s="96" t="s">
        <v>181</v>
      </c>
      <c r="C2767" s="206" t="s">
        <v>64</v>
      </c>
      <c r="D2767" s="80" t="str">
        <f>D2690</f>
        <v>Tháng 10 năm 2023</v>
      </c>
      <c r="E2767" s="100" t="str">
        <f>E2690</f>
        <v>Tháng 10 năm 2023</v>
      </c>
      <c r="F2767" s="100" t="str">
        <f>F2690</f>
        <v>Tháng 10 năm 2023</v>
      </c>
      <c r="G2767" s="100" t="str">
        <f>G2690</f>
        <v>Tháng 10 năm 2023</v>
      </c>
    </row>
    <row r="2768" spans="1:9" ht="16.7" hidden="1" customHeight="1">
      <c r="A2768" s="98">
        <v>3</v>
      </c>
      <c r="B2768" s="96" t="s">
        <v>186</v>
      </c>
      <c r="C2768" s="206" t="s">
        <v>64</v>
      </c>
      <c r="D2768" s="101"/>
      <c r="E2768" s="75" t="str">
        <f>E2694</f>
        <v>Đã giao bán</v>
      </c>
      <c r="F2768" s="75" t="str">
        <f>F2694</f>
        <v>Đã giao bán</v>
      </c>
      <c r="G2768" s="75" t="str">
        <f>G2694</f>
        <v>Đã giao bán</v>
      </c>
    </row>
    <row r="2769" spans="1:9" ht="33.75" hidden="1" customHeight="1">
      <c r="A2769" s="98">
        <v>4</v>
      </c>
      <c r="B2769" s="96" t="s">
        <v>282</v>
      </c>
      <c r="C2769" s="206" t="s">
        <v>64</v>
      </c>
      <c r="D2769" s="101"/>
      <c r="E2769" s="75">
        <f>E2699</f>
        <v>2530000000</v>
      </c>
      <c r="F2769" s="75">
        <f>F2699</f>
        <v>2474800000</v>
      </c>
      <c r="G2769" s="75">
        <f>G2699</f>
        <v>2346000000</v>
      </c>
    </row>
    <row r="2770" spans="1:9" s="22" customFormat="1" ht="31.5" hidden="1">
      <c r="A2770" s="98">
        <v>5</v>
      </c>
      <c r="B2770" s="96" t="s">
        <v>216</v>
      </c>
      <c r="C2770" s="206" t="s">
        <v>64</v>
      </c>
      <c r="D2770" s="102"/>
      <c r="E2770" s="103"/>
      <c r="F2770" s="103"/>
      <c r="G2770" s="103"/>
      <c r="I2770" s="23"/>
    </row>
    <row r="2771" spans="1:9" s="22" customFormat="1" ht="31.5" hidden="1">
      <c r="A2771" s="333" t="s">
        <v>217</v>
      </c>
      <c r="B2771" s="104" t="s">
        <v>218</v>
      </c>
      <c r="C2771" s="65" t="s">
        <v>64</v>
      </c>
      <c r="D2771" s="105" t="str">
        <f>D2691</f>
        <v>Giấy đăng ký xe, đăng kiểm xe</v>
      </c>
      <c r="E2771" s="105" t="str">
        <f>E2691</f>
        <v>Giấy đăng ký xe, đăng kiểm xe</v>
      </c>
      <c r="F2771" s="105" t="str">
        <f>F2691</f>
        <v>Giấy đăng ký xe, đăng kiểm xe</v>
      </c>
      <c r="G2771" s="105" t="str">
        <f>G2691</f>
        <v>Giấy đăng ký xe, đăng kiểm xe</v>
      </c>
      <c r="I2771" s="23"/>
    </row>
    <row r="2772" spans="1:9" s="22" customFormat="1" ht="17.45" hidden="1" customHeight="1">
      <c r="A2772" s="333"/>
      <c r="B2772" s="106" t="s">
        <v>219</v>
      </c>
      <c r="C2772" s="206" t="s">
        <v>64</v>
      </c>
      <c r="D2772" s="78">
        <v>1</v>
      </c>
      <c r="E2772" s="78">
        <v>1</v>
      </c>
      <c r="F2772" s="78">
        <v>1</v>
      </c>
      <c r="G2772" s="78">
        <v>1</v>
      </c>
      <c r="I2772" s="23"/>
    </row>
    <row r="2773" spans="1:9" s="22" customFormat="1" ht="18" hidden="1" customHeight="1">
      <c r="A2773" s="333"/>
      <c r="B2773" s="106" t="s">
        <v>220</v>
      </c>
      <c r="C2773" s="206" t="s">
        <v>64</v>
      </c>
      <c r="D2773" s="78"/>
      <c r="E2773" s="107">
        <f>(D2772-E2772)/E2772</f>
        <v>0</v>
      </c>
      <c r="F2773" s="107">
        <f>(D2772-F2772)/F2772</f>
        <v>0</v>
      </c>
      <c r="G2773" s="107">
        <f>(D2772-G2772)/G2772</f>
        <v>0</v>
      </c>
      <c r="I2773" s="23"/>
    </row>
    <row r="2774" spans="1:9" s="22" customFormat="1" ht="18" hidden="1" customHeight="1">
      <c r="A2774" s="333"/>
      <c r="B2774" s="106" t="s">
        <v>284</v>
      </c>
      <c r="C2774" s="206" t="s">
        <v>64</v>
      </c>
      <c r="D2774" s="101"/>
      <c r="E2774" s="75">
        <f>E2769*E2773</f>
        <v>0</v>
      </c>
      <c r="F2774" s="75">
        <f>F2769*F2773</f>
        <v>0</v>
      </c>
      <c r="G2774" s="75">
        <f>G2769*G2773</f>
        <v>0</v>
      </c>
      <c r="I2774" s="23"/>
    </row>
    <row r="2775" spans="1:9" s="22" customFormat="1" ht="17.45" hidden="1" customHeight="1">
      <c r="A2775" s="333"/>
      <c r="B2775" s="106" t="s">
        <v>222</v>
      </c>
      <c r="C2775" s="206"/>
      <c r="D2775" s="101"/>
      <c r="E2775" s="75">
        <f>E2769+E2774</f>
        <v>2530000000</v>
      </c>
      <c r="F2775" s="75">
        <f>F2769+F2774</f>
        <v>2474800000</v>
      </c>
      <c r="G2775" s="75">
        <f>G2769+G2774</f>
        <v>2346000000</v>
      </c>
      <c r="I2775" s="23"/>
    </row>
    <row r="2776" spans="1:9" s="22" customFormat="1" hidden="1">
      <c r="A2776" s="333" t="s">
        <v>223</v>
      </c>
      <c r="B2776" s="104" t="s">
        <v>224</v>
      </c>
      <c r="C2776" s="65" t="s">
        <v>64</v>
      </c>
      <c r="D2776" s="108">
        <f>D2687</f>
        <v>2020</v>
      </c>
      <c r="E2776" s="108">
        <f>E2687</f>
        <v>2021</v>
      </c>
      <c r="F2776" s="108">
        <f>F2687</f>
        <v>2021</v>
      </c>
      <c r="G2776" s="108">
        <f>G2687</f>
        <v>2021</v>
      </c>
      <c r="I2776" s="23"/>
    </row>
    <row r="2777" spans="1:9" s="22" customFormat="1" ht="16.350000000000001" hidden="1" customHeight="1">
      <c r="A2777" s="333"/>
      <c r="B2777" s="106" t="s">
        <v>219</v>
      </c>
      <c r="C2777" s="206" t="s">
        <v>64</v>
      </c>
      <c r="D2777" s="78">
        <v>1</v>
      </c>
      <c r="E2777" s="78">
        <v>1.05</v>
      </c>
      <c r="F2777" s="78">
        <v>1.05</v>
      </c>
      <c r="G2777" s="78">
        <v>1.05</v>
      </c>
      <c r="I2777" s="23"/>
    </row>
    <row r="2778" spans="1:9" s="22" customFormat="1" ht="18" hidden="1" customHeight="1">
      <c r="A2778" s="333"/>
      <c r="B2778" s="106" t="s">
        <v>220</v>
      </c>
      <c r="C2778" s="206" t="s">
        <v>64</v>
      </c>
      <c r="D2778" s="78"/>
      <c r="E2778" s="107">
        <f>(D2777-E2777)/E2777</f>
        <v>-4.7619047619047658E-2</v>
      </c>
      <c r="F2778" s="107">
        <f>(D2777-F2777)/F2777</f>
        <v>-4.7619047619047658E-2</v>
      </c>
      <c r="G2778" s="107">
        <f>(D2777-G2777)/G2777</f>
        <v>-4.7619047619047658E-2</v>
      </c>
      <c r="I2778" s="23"/>
    </row>
    <row r="2779" spans="1:9" s="22" customFormat="1" ht="18" hidden="1" customHeight="1">
      <c r="A2779" s="333"/>
      <c r="B2779" s="106" t="s">
        <v>284</v>
      </c>
      <c r="C2779" s="206" t="s">
        <v>64</v>
      </c>
      <c r="D2779" s="101"/>
      <c r="E2779" s="75">
        <f>E2769*E2778</f>
        <v>-120476190.47619058</v>
      </c>
      <c r="F2779" s="75">
        <f>F2769*F2778</f>
        <v>-117847619.04761915</v>
      </c>
      <c r="G2779" s="75">
        <f>G2769*G2778</f>
        <v>-111714285.71428581</v>
      </c>
      <c r="I2779" s="23"/>
    </row>
    <row r="2780" spans="1:9" s="22" customFormat="1" ht="16.350000000000001" hidden="1" customHeight="1">
      <c r="A2780" s="333"/>
      <c r="B2780" s="106" t="s">
        <v>222</v>
      </c>
      <c r="C2780" s="206"/>
      <c r="D2780" s="101"/>
      <c r="E2780" s="75">
        <f>E2775+E2779</f>
        <v>2409523809.5238094</v>
      </c>
      <c r="F2780" s="75">
        <f>F2775+F2779</f>
        <v>2356952380.9523807</v>
      </c>
      <c r="G2780" s="75">
        <f>G2775+G2779</f>
        <v>2234285714.2857141</v>
      </c>
      <c r="I2780" s="23"/>
    </row>
    <row r="2781" spans="1:9" ht="16.350000000000001" hidden="1" customHeight="1">
      <c r="A2781" s="333" t="s">
        <v>225</v>
      </c>
      <c r="B2781" s="104" t="str">
        <f>B2696</f>
        <v>Màu sơn</v>
      </c>
      <c r="C2781" s="65" t="s">
        <v>64</v>
      </c>
      <c r="D2781" s="105" t="str">
        <f>D2696</f>
        <v>Xanh</v>
      </c>
      <c r="E2781" s="105" t="str">
        <f>E2696</f>
        <v>Đỏ</v>
      </c>
      <c r="F2781" s="105" t="str">
        <f>F2696</f>
        <v>Trắng</v>
      </c>
      <c r="G2781" s="105" t="str">
        <f>G2696</f>
        <v>Xanh</v>
      </c>
    </row>
    <row r="2782" spans="1:9" ht="17.45" hidden="1" customHeight="1">
      <c r="A2782" s="333"/>
      <c r="B2782" s="106" t="s">
        <v>219</v>
      </c>
      <c r="C2782" s="206" t="s">
        <v>64</v>
      </c>
      <c r="D2782" s="78">
        <v>1</v>
      </c>
      <c r="E2782" s="78">
        <v>1</v>
      </c>
      <c r="F2782" s="78">
        <v>1</v>
      </c>
      <c r="G2782" s="78">
        <v>1</v>
      </c>
    </row>
    <row r="2783" spans="1:9" ht="21.75" hidden="1" customHeight="1">
      <c r="A2783" s="333"/>
      <c r="B2783" s="106" t="s">
        <v>220</v>
      </c>
      <c r="C2783" s="206" t="s">
        <v>64</v>
      </c>
      <c r="D2783" s="78"/>
      <c r="E2783" s="107">
        <f>(D2782-E2782)/E2782</f>
        <v>0</v>
      </c>
      <c r="F2783" s="107">
        <f>(D2782-F2782)/F2782</f>
        <v>0</v>
      </c>
      <c r="G2783" s="107">
        <f>(D2782-G2782)/G2782</f>
        <v>0</v>
      </c>
    </row>
    <row r="2784" spans="1:9" ht="18.600000000000001" hidden="1" customHeight="1">
      <c r="A2784" s="333"/>
      <c r="B2784" s="106" t="s">
        <v>221</v>
      </c>
      <c r="C2784" s="206" t="s">
        <v>64</v>
      </c>
      <c r="D2784" s="101"/>
      <c r="E2784" s="75">
        <f>E2769*E2783</f>
        <v>0</v>
      </c>
      <c r="F2784" s="75">
        <f>F2769*F2783</f>
        <v>0</v>
      </c>
      <c r="G2784" s="75">
        <f>G2769*G2783</f>
        <v>0</v>
      </c>
    </row>
    <row r="2785" spans="1:9" ht="17.45" hidden="1" customHeight="1">
      <c r="A2785" s="333"/>
      <c r="B2785" s="106" t="s">
        <v>222</v>
      </c>
      <c r="C2785" s="206"/>
      <c r="D2785" s="101"/>
      <c r="E2785" s="75">
        <f>E2780+E2784</f>
        <v>2409523809.5238094</v>
      </c>
      <c r="F2785" s="75">
        <f>F2780+F2784</f>
        <v>2356952380.9523807</v>
      </c>
      <c r="G2785" s="75">
        <f>G2780+G2784</f>
        <v>2234285714.2857141</v>
      </c>
    </row>
    <row r="2786" spans="1:9" s="109" customFormat="1" hidden="1">
      <c r="A2786" s="333" t="s">
        <v>225</v>
      </c>
      <c r="B2786" s="104" t="str">
        <f>B2697</f>
        <v>Biển số</v>
      </c>
      <c r="C2786" s="207" t="s">
        <v>64</v>
      </c>
      <c r="D2786" s="105" t="str">
        <f>D2697</f>
        <v>51H - 6671.97</v>
      </c>
      <c r="E2786" s="105" t="str">
        <f>E2697</f>
        <v>Hà Nội</v>
      </c>
      <c r="F2786" s="105" t="str">
        <f>F2697</f>
        <v>Hà Nội</v>
      </c>
      <c r="G2786" s="105" t="str">
        <f>G2697</f>
        <v>Hà Nội</v>
      </c>
      <c r="I2786" s="110"/>
    </row>
    <row r="2787" spans="1:9" ht="17.45" hidden="1" customHeight="1">
      <c r="A2787" s="333"/>
      <c r="B2787" s="106" t="s">
        <v>219</v>
      </c>
      <c r="C2787" s="206" t="s">
        <v>64</v>
      </c>
      <c r="D2787" s="78">
        <v>1</v>
      </c>
      <c r="E2787" s="78">
        <v>1</v>
      </c>
      <c r="F2787" s="78">
        <v>1</v>
      </c>
      <c r="G2787" s="78">
        <v>1</v>
      </c>
      <c r="H2787" s="78">
        <v>1</v>
      </c>
    </row>
    <row r="2788" spans="1:9" ht="18.600000000000001" hidden="1" customHeight="1">
      <c r="A2788" s="333"/>
      <c r="B2788" s="106" t="s">
        <v>220</v>
      </c>
      <c r="C2788" s="206" t="s">
        <v>64</v>
      </c>
      <c r="D2788" s="101"/>
      <c r="E2788" s="107">
        <f>(D2787-E2787)/E2787</f>
        <v>0</v>
      </c>
      <c r="F2788" s="107">
        <f>(D2787-F2787)/F2787</f>
        <v>0</v>
      </c>
      <c r="G2788" s="107">
        <f>(D2787-G2787)/G2787</f>
        <v>0</v>
      </c>
    </row>
    <row r="2789" spans="1:9" ht="18" hidden="1" customHeight="1">
      <c r="A2789" s="333"/>
      <c r="B2789" s="106" t="s">
        <v>221</v>
      </c>
      <c r="C2789" s="206" t="s">
        <v>64</v>
      </c>
      <c r="D2789" s="101"/>
      <c r="E2789" s="76">
        <f>E2788*E2769</f>
        <v>0</v>
      </c>
      <c r="F2789" s="76">
        <v>0</v>
      </c>
      <c r="G2789" s="76">
        <v>0</v>
      </c>
    </row>
    <row r="2790" spans="1:9" ht="18.600000000000001" hidden="1" customHeight="1">
      <c r="A2790" s="333"/>
      <c r="B2790" s="106" t="s">
        <v>222</v>
      </c>
      <c r="C2790" s="206"/>
      <c r="D2790" s="101"/>
      <c r="E2790" s="76">
        <f>E2785+E2789</f>
        <v>2409523809.5238094</v>
      </c>
      <c r="F2790" s="76">
        <f>F2785+F2789</f>
        <v>2356952380.9523807</v>
      </c>
      <c r="G2790" s="76">
        <f>G2785+G2789</f>
        <v>2234285714.2857141</v>
      </c>
    </row>
    <row r="2791" spans="1:9" s="109" customFormat="1" hidden="1">
      <c r="A2791" s="333" t="s">
        <v>228</v>
      </c>
      <c r="B2791" s="104" t="str">
        <f>B2698</f>
        <v>Số km đã đi</v>
      </c>
      <c r="C2791" s="207" t="s">
        <v>64</v>
      </c>
      <c r="D2791" s="111">
        <f>D2698</f>
        <v>55041</v>
      </c>
      <c r="E2791" s="111">
        <f>E2698</f>
        <v>28000</v>
      </c>
      <c r="F2791" s="111">
        <f>F2698</f>
        <v>7034</v>
      </c>
      <c r="G2791" s="111">
        <f>G2698</f>
        <v>13000</v>
      </c>
      <c r="I2791" s="110"/>
    </row>
    <row r="2792" spans="1:9" ht="15" hidden="1" customHeight="1">
      <c r="A2792" s="333"/>
      <c r="B2792" s="106" t="s">
        <v>219</v>
      </c>
      <c r="C2792" s="206" t="s">
        <v>64</v>
      </c>
      <c r="D2792" s="78">
        <v>1</v>
      </c>
      <c r="E2792" s="78">
        <v>1.04</v>
      </c>
      <c r="F2792" s="78">
        <v>1.07</v>
      </c>
      <c r="G2792" s="78">
        <v>1.06</v>
      </c>
      <c r="H2792" s="78">
        <v>1</v>
      </c>
    </row>
    <row r="2793" spans="1:9" ht="15.6" hidden="1" customHeight="1">
      <c r="A2793" s="333"/>
      <c r="B2793" s="106" t="s">
        <v>220</v>
      </c>
      <c r="C2793" s="206" t="s">
        <v>64</v>
      </c>
      <c r="D2793" s="101"/>
      <c r="E2793" s="107">
        <f>(1-E2792)/E2792</f>
        <v>-3.8461538461538491E-2</v>
      </c>
      <c r="F2793" s="107">
        <f>(1-F2792)/F2792</f>
        <v>-6.54205607476636E-2</v>
      </c>
      <c r="G2793" s="107">
        <f>(1-G2792)/G2792</f>
        <v>-5.660377358490571E-2</v>
      </c>
    </row>
    <row r="2794" spans="1:9" ht="17.45" hidden="1" customHeight="1">
      <c r="A2794" s="333"/>
      <c r="B2794" s="106" t="s">
        <v>221</v>
      </c>
      <c r="C2794" s="206" t="s">
        <v>64</v>
      </c>
      <c r="D2794" s="101"/>
      <c r="E2794" s="76">
        <f>E2793*E2769</f>
        <v>-97307692.307692379</v>
      </c>
      <c r="F2794" s="76">
        <f>F2793*F2769</f>
        <v>-161902803.73831788</v>
      </c>
      <c r="G2794" s="76">
        <f>G2793*G2769</f>
        <v>-132792452.8301888</v>
      </c>
    </row>
    <row r="2795" spans="1:9" ht="13.7" hidden="1" customHeight="1">
      <c r="A2795" s="333"/>
      <c r="B2795" s="106" t="s">
        <v>222</v>
      </c>
      <c r="C2795" s="206"/>
      <c r="D2795" s="101"/>
      <c r="E2795" s="76">
        <f>E2790+E2794</f>
        <v>2312216117.2161169</v>
      </c>
      <c r="F2795" s="76">
        <f>F2790+F2794</f>
        <v>2195049577.2140627</v>
      </c>
      <c r="G2795" s="76">
        <f>G2790+G2794</f>
        <v>2101493261.4555254</v>
      </c>
    </row>
    <row r="2796" spans="1:9" hidden="1">
      <c r="A2796" s="333" t="s">
        <v>228</v>
      </c>
      <c r="B2796" s="104" t="e">
        <f>#REF!</f>
        <v>#REF!</v>
      </c>
      <c r="C2796" s="206" t="s">
        <v>64</v>
      </c>
      <c r="D2796" s="112">
        <v>0.5</v>
      </c>
      <c r="E2796" s="112">
        <v>0.56999999999999995</v>
      </c>
      <c r="F2796" s="112">
        <v>0.6</v>
      </c>
      <c r="G2796" s="112">
        <v>0.65</v>
      </c>
    </row>
    <row r="2797" spans="1:9" ht="21.75" hidden="1" customHeight="1">
      <c r="A2797" s="333"/>
      <c r="B2797" s="106" t="s">
        <v>219</v>
      </c>
      <c r="C2797" s="206" t="s">
        <v>64</v>
      </c>
      <c r="D2797" s="78">
        <v>1</v>
      </c>
      <c r="E2797" s="78">
        <v>1</v>
      </c>
      <c r="F2797" s="78">
        <v>1</v>
      </c>
      <c r="G2797" s="78">
        <v>1</v>
      </c>
      <c r="H2797" s="78">
        <v>1</v>
      </c>
    </row>
    <row r="2798" spans="1:9" ht="21.75" hidden="1" customHeight="1">
      <c r="A2798" s="333"/>
      <c r="B2798" s="106" t="s">
        <v>220</v>
      </c>
      <c r="C2798" s="206" t="s">
        <v>64</v>
      </c>
      <c r="D2798" s="78"/>
      <c r="E2798" s="107" t="e">
        <f>(#REF!-E2797)/E2797</f>
        <v>#REF!</v>
      </c>
      <c r="F2798" s="107" t="e">
        <f>(#REF!-F2797)/F2797</f>
        <v>#REF!</v>
      </c>
      <c r="G2798" s="107" t="e">
        <f>(#REF!-G2797)/G2797</f>
        <v>#REF!</v>
      </c>
    </row>
    <row r="2799" spans="1:9" ht="21.75" hidden="1" customHeight="1">
      <c r="A2799" s="333"/>
      <c r="B2799" s="106" t="s">
        <v>221</v>
      </c>
      <c r="C2799" s="206" t="s">
        <v>64</v>
      </c>
      <c r="D2799" s="101"/>
      <c r="E2799" s="75" t="e">
        <f>E2798*E2769</f>
        <v>#REF!</v>
      </c>
      <c r="F2799" s="75" t="e">
        <f>F2798*F2769</f>
        <v>#REF!</v>
      </c>
      <c r="G2799" s="75" t="e">
        <f>G2798*G2769</f>
        <v>#REF!</v>
      </c>
    </row>
    <row r="2800" spans="1:9" ht="21.75" hidden="1" customHeight="1">
      <c r="A2800" s="333"/>
      <c r="B2800" s="106" t="s">
        <v>222</v>
      </c>
      <c r="C2800" s="206" t="s">
        <v>64</v>
      </c>
      <c r="D2800" s="101"/>
      <c r="E2800" s="75" t="e">
        <f>E2795+E2799</f>
        <v>#REF!</v>
      </c>
      <c r="F2800" s="75" t="e">
        <f>F2795+F2799</f>
        <v>#REF!</v>
      </c>
      <c r="G2800" s="75" t="e">
        <f>G2795+G2799</f>
        <v>#REF!</v>
      </c>
    </row>
    <row r="2801" spans="1:11" ht="37.5" hidden="1" customHeight="1">
      <c r="A2801" s="333" t="s">
        <v>229</v>
      </c>
      <c r="B2801" s="104" t="s">
        <v>230</v>
      </c>
      <c r="C2801" s="206" t="s">
        <v>64</v>
      </c>
      <c r="D2801" s="113" t="s">
        <v>231</v>
      </c>
      <c r="E2801" s="113" t="s">
        <v>232</v>
      </c>
      <c r="F2801" s="113" t="s">
        <v>233</v>
      </c>
      <c r="G2801" s="113" t="s">
        <v>231</v>
      </c>
    </row>
    <row r="2802" spans="1:11" ht="21.75" hidden="1" customHeight="1">
      <c r="A2802" s="333"/>
      <c r="B2802" s="106" t="s">
        <v>219</v>
      </c>
      <c r="C2802" s="206" t="s">
        <v>64</v>
      </c>
      <c r="D2802" s="78">
        <v>1</v>
      </c>
      <c r="E2802" s="78">
        <v>1</v>
      </c>
      <c r="F2802" s="78">
        <v>1</v>
      </c>
      <c r="G2802" s="78">
        <v>1</v>
      </c>
      <c r="H2802" s="78">
        <v>1</v>
      </c>
    </row>
    <row r="2803" spans="1:11" ht="21.75" hidden="1" customHeight="1">
      <c r="A2803" s="333"/>
      <c r="B2803" s="106" t="s">
        <v>220</v>
      </c>
      <c r="C2803" s="206" t="s">
        <v>64</v>
      </c>
      <c r="D2803" s="78"/>
      <c r="E2803" s="107" t="e">
        <f>(#REF!-E2802)/E2802</f>
        <v>#REF!</v>
      </c>
      <c r="F2803" s="107" t="e">
        <f>(#REF!-F2802)/F2802</f>
        <v>#REF!</v>
      </c>
      <c r="G2803" s="107" t="e">
        <f>(#REF!-G2802)/G2802</f>
        <v>#REF!</v>
      </c>
    </row>
    <row r="2804" spans="1:11" ht="21.75" hidden="1" customHeight="1">
      <c r="A2804" s="333"/>
      <c r="B2804" s="106" t="s">
        <v>221</v>
      </c>
      <c r="C2804" s="206" t="s">
        <v>64</v>
      </c>
      <c r="D2804" s="101"/>
      <c r="E2804" s="75" t="e">
        <f>E2803*E2769</f>
        <v>#REF!</v>
      </c>
      <c r="F2804" s="75" t="e">
        <f>F2803*F2769</f>
        <v>#REF!</v>
      </c>
      <c r="G2804" s="75" t="e">
        <f>G2803*G2769</f>
        <v>#REF!</v>
      </c>
    </row>
    <row r="2805" spans="1:11" ht="21.75" hidden="1" customHeight="1">
      <c r="A2805" s="333"/>
      <c r="B2805" s="106" t="s">
        <v>222</v>
      </c>
      <c r="C2805" s="206" t="s">
        <v>64</v>
      </c>
      <c r="D2805" s="101"/>
      <c r="E2805" s="75" t="e">
        <f>E2800+E2804</f>
        <v>#REF!</v>
      </c>
      <c r="F2805" s="75" t="e">
        <f>F2800+F2804</f>
        <v>#REF!</v>
      </c>
      <c r="G2805" s="75" t="e">
        <f>G2800+G2804</f>
        <v>#REF!</v>
      </c>
    </row>
    <row r="2806" spans="1:11" s="22" customFormat="1" ht="19.350000000000001" hidden="1" customHeight="1">
      <c r="A2806" s="98">
        <v>6</v>
      </c>
      <c r="B2806" s="96" t="s">
        <v>234</v>
      </c>
      <c r="C2806" s="65" t="s">
        <v>64</v>
      </c>
      <c r="D2806" s="102"/>
      <c r="E2806" s="154" t="e">
        <f>E2769+E2784+E2789+E2794+E2799+E2779+E2774+E2804</f>
        <v>#REF!</v>
      </c>
      <c r="F2806" s="154" t="e">
        <f>F2769+F2784+F2789+F2794+F2799+F2779+F2774+F2804</f>
        <v>#REF!</v>
      </c>
      <c r="G2806" s="154" t="e">
        <f>G2769+G2784+G2789+G2794+G2799+G2779+G2774+G2804</f>
        <v>#REF!</v>
      </c>
      <c r="I2806" s="23"/>
    </row>
    <row r="2807" spans="1:11" s="22" customFormat="1" ht="33" hidden="1" customHeight="1">
      <c r="A2807" s="98" t="s">
        <v>285</v>
      </c>
      <c r="B2807" s="96" t="s">
        <v>235</v>
      </c>
      <c r="C2807" s="65" t="s">
        <v>64</v>
      </c>
      <c r="D2807" s="102"/>
      <c r="E2807" s="334" t="e">
        <f>ROUND((E2806+F2806+G2806)/3,-8)</f>
        <v>#REF!</v>
      </c>
      <c r="F2807" s="334"/>
      <c r="G2807" s="334"/>
      <c r="I2807" s="23"/>
    </row>
    <row r="2808" spans="1:11" s="22" customFormat="1" ht="51.6" hidden="1" customHeight="1">
      <c r="A2808" s="98" t="s">
        <v>286</v>
      </c>
      <c r="B2808" s="96" t="s">
        <v>236</v>
      </c>
      <c r="C2808" s="65" t="s">
        <v>64</v>
      </c>
      <c r="D2808" s="102"/>
      <c r="E2808" s="155" t="e">
        <f>(E2806-E2807)/E2807</f>
        <v>#REF!</v>
      </c>
      <c r="F2808" s="155" t="e">
        <f>(F2806-E2807)/E2807</f>
        <v>#REF!</v>
      </c>
      <c r="G2808" s="155" t="e">
        <f>(G2806-E2807)/E2807</f>
        <v>#REF!</v>
      </c>
      <c r="I2808" s="23"/>
    </row>
    <row r="2809" spans="1:11" ht="21" hidden="1" customHeight="1">
      <c r="A2809" s="98">
        <v>7</v>
      </c>
      <c r="B2809" s="99" t="s">
        <v>237</v>
      </c>
      <c r="C2809" s="206" t="s">
        <v>64</v>
      </c>
      <c r="D2809" s="114"/>
      <c r="E2809" s="76" t="e">
        <f>ABS(E2784)+ABS(E2789)+ABS(E2794)+ABS(E2799)+ ABS(E2779)+ ABS(E2774)+ABS(E2804)</f>
        <v>#REF!</v>
      </c>
      <c r="F2809" s="76" t="e">
        <f>ABS(F2784)+ABS(F2789)+ABS(F2794)+ABS(F2799)+ ABS(F2779)+ ABS(F2774)+ABS(F2804)</f>
        <v>#REF!</v>
      </c>
      <c r="G2809" s="76" t="e">
        <f>ABS(G2784)+ABS(G2789)+ABS(G2794)+ABS(G2799)+ ABS(G2779)+ ABS(G2774)+ABS(G2804)</f>
        <v>#REF!</v>
      </c>
    </row>
    <row r="2810" spans="1:11" ht="18.600000000000001" hidden="1" customHeight="1">
      <c r="A2810" s="98">
        <v>8</v>
      </c>
      <c r="B2810" s="99" t="s">
        <v>238</v>
      </c>
      <c r="C2810" s="206" t="s">
        <v>64</v>
      </c>
      <c r="D2810" s="101"/>
      <c r="E2810" s="76">
        <v>1</v>
      </c>
      <c r="F2810" s="76">
        <v>1</v>
      </c>
      <c r="G2810" s="76">
        <v>1</v>
      </c>
    </row>
    <row r="2811" spans="1:11" ht="19.350000000000001" hidden="1" customHeight="1">
      <c r="A2811" s="98">
        <v>9</v>
      </c>
      <c r="B2811" s="99" t="s">
        <v>239</v>
      </c>
      <c r="C2811" s="206" t="s">
        <v>64</v>
      </c>
      <c r="D2811" s="101"/>
      <c r="E2811" s="115" t="s">
        <v>346</v>
      </c>
      <c r="F2811" s="115" t="s">
        <v>330</v>
      </c>
      <c r="G2811" s="115" t="s">
        <v>330</v>
      </c>
      <c r="H2811" s="116"/>
      <c r="I2811" s="116" t="e">
        <f>F2783+F2793+F2798</f>
        <v>#REF!</v>
      </c>
      <c r="J2811" s="116" t="e">
        <f>G2783+G2793+G2798</f>
        <v>#REF!</v>
      </c>
      <c r="K2811" s="116" t="e">
        <f>G2783+G2793+G2798</f>
        <v>#REF!</v>
      </c>
    </row>
    <row r="2812" spans="1:11" s="23" customFormat="1" ht="21" hidden="1" customHeight="1">
      <c r="A2812" s="117">
        <v>10</v>
      </c>
      <c r="B2812" s="118" t="s">
        <v>240</v>
      </c>
      <c r="C2812" s="118" t="s">
        <v>64</v>
      </c>
      <c r="D2812" s="119"/>
      <c r="E2812" s="120" t="e">
        <f>E2784+E2789+E2799+E2794+E2804+E2779+E2774</f>
        <v>#REF!</v>
      </c>
      <c r="F2812" s="120" t="e">
        <f>F2784+F2789+F2799+F2794+F2804+F2779+F2774</f>
        <v>#REF!</v>
      </c>
      <c r="G2812" s="120" t="e">
        <f>G2784+G2789+G2799+G2794+G2804+G2779+G2774</f>
        <v>#REF!</v>
      </c>
    </row>
    <row r="2813" spans="1:11" s="23" customFormat="1" ht="31.5" hidden="1">
      <c r="A2813" s="117"/>
      <c r="B2813" s="121" t="s">
        <v>241</v>
      </c>
      <c r="C2813" s="118" t="s">
        <v>64</v>
      </c>
      <c r="D2813" s="119"/>
      <c r="E2813" s="335" t="e">
        <f>ROUND(E2807,-6)</f>
        <v>#REF!</v>
      </c>
      <c r="F2813" s="335"/>
      <c r="G2813" s="335"/>
    </row>
    <row r="2814" spans="1:11" s="19" customFormat="1" ht="8.25" hidden="1" customHeight="1">
      <c r="A2814" s="122"/>
      <c r="B2814" s="122"/>
      <c r="C2814" s="122"/>
      <c r="D2814" s="122"/>
      <c r="E2814" s="23"/>
      <c r="F2814" s="23"/>
      <c r="G2814" s="23"/>
    </row>
    <row r="2815" spans="1:11" s="19" customFormat="1" ht="21.75" hidden="1" customHeight="1">
      <c r="A2815" s="122" t="s">
        <v>275</v>
      </c>
      <c r="B2815" s="336" t="s">
        <v>243</v>
      </c>
      <c r="C2815" s="336"/>
      <c r="D2815" s="336"/>
      <c r="E2815" s="336"/>
      <c r="F2815" s="336"/>
      <c r="G2815" s="336"/>
    </row>
    <row r="2816" spans="1:11" s="40" customFormat="1" ht="35.25" hidden="1" customHeight="1">
      <c r="A2816" s="337" t="s">
        <v>244</v>
      </c>
      <c r="B2816" s="337"/>
      <c r="C2816" s="337"/>
      <c r="D2816" s="337"/>
      <c r="E2816" s="337"/>
      <c r="F2816" s="337"/>
      <c r="G2816" s="337"/>
      <c r="I2816" s="85"/>
    </row>
    <row r="2817" spans="1:9" s="40" customFormat="1" ht="21" hidden="1" customHeight="1">
      <c r="A2817" s="123" t="s">
        <v>245</v>
      </c>
      <c r="C2817" s="40" t="s">
        <v>64</v>
      </c>
      <c r="E2817" s="124" t="e">
        <f>ROUND(E2813,-3)</f>
        <v>#REF!</v>
      </c>
      <c r="F2817" s="48" t="s">
        <v>246</v>
      </c>
      <c r="I2817" s="85"/>
    </row>
    <row r="2818" spans="1:9" s="19" customFormat="1" ht="5.25" hidden="1" customHeight="1">
      <c r="A2818" s="122"/>
      <c r="B2818" s="122"/>
      <c r="C2818" s="122"/>
      <c r="D2818" s="122"/>
      <c r="E2818" s="23"/>
      <c r="F2818" s="23"/>
      <c r="G2818" s="23"/>
    </row>
    <row r="2819" spans="1:9" s="40" customFormat="1" ht="24.75" hidden="1" customHeight="1">
      <c r="A2819" s="338" t="s">
        <v>247</v>
      </c>
      <c r="B2819" s="339"/>
      <c r="C2819" s="339"/>
      <c r="D2819" s="340"/>
      <c r="E2819" s="51" t="s">
        <v>174</v>
      </c>
      <c r="F2819" s="51" t="s">
        <v>175</v>
      </c>
      <c r="G2819" s="51" t="s">
        <v>176</v>
      </c>
      <c r="I2819" s="85"/>
    </row>
    <row r="2820" spans="1:9" s="40" customFormat="1" ht="24.75" hidden="1" customHeight="1">
      <c r="A2820" s="341"/>
      <c r="B2820" s="342"/>
      <c r="C2820" s="342"/>
      <c r="D2820" s="343"/>
      <c r="E2820" s="125" t="e">
        <f>E2808</f>
        <v>#REF!</v>
      </c>
      <c r="F2820" s="125" t="e">
        <f>F2808</f>
        <v>#REF!</v>
      </c>
      <c r="G2820" s="125" t="e">
        <f>G2808</f>
        <v>#REF!</v>
      </c>
      <c r="I2820" s="85"/>
    </row>
    <row r="2821" spans="1:9" s="40" customFormat="1" ht="24.75" hidden="1" customHeight="1">
      <c r="A2821" s="344"/>
      <c r="B2821" s="345"/>
      <c r="C2821" s="345"/>
      <c r="D2821" s="346"/>
      <c r="E2821" s="125" t="s">
        <v>248</v>
      </c>
      <c r="F2821" s="125" t="s">
        <v>248</v>
      </c>
      <c r="G2821" s="125" t="s">
        <v>248</v>
      </c>
      <c r="I2821" s="85"/>
    </row>
    <row r="2822" spans="1:9" s="40" customFormat="1" ht="5.25" hidden="1" customHeight="1">
      <c r="A2822" s="123"/>
      <c r="G2822" s="126"/>
      <c r="I2822" s="85"/>
    </row>
    <row r="2823" spans="1:9" s="40" customFormat="1" ht="21" hidden="1" customHeight="1">
      <c r="A2823" s="347" t="s">
        <v>249</v>
      </c>
      <c r="B2823" s="347"/>
      <c r="C2823" s="347"/>
      <c r="D2823" s="347"/>
      <c r="E2823" s="347"/>
      <c r="F2823" s="347"/>
      <c r="G2823" s="347"/>
      <c r="I2823" s="85"/>
    </row>
    <row r="2824" spans="1:9" s="40" customFormat="1" ht="6" hidden="1" customHeight="1">
      <c r="A2824" s="127"/>
      <c r="B2824" s="127"/>
      <c r="C2824" s="123"/>
      <c r="D2824" s="127"/>
      <c r="E2824" s="127"/>
      <c r="F2824" s="127"/>
      <c r="G2824" s="127"/>
      <c r="I2824" s="85"/>
    </row>
    <row r="2825" spans="1:9" s="48" customFormat="1" ht="21" hidden="1" customHeight="1">
      <c r="A2825" s="313" t="s">
        <v>250</v>
      </c>
      <c r="B2825" s="313"/>
      <c r="C2825" s="313"/>
      <c r="D2825" s="313"/>
      <c r="E2825" s="313"/>
      <c r="F2825" s="313"/>
      <c r="G2825" s="313"/>
      <c r="I2825" s="124"/>
    </row>
    <row r="2826" spans="1:9" s="48" customFormat="1" ht="21" hidden="1" customHeight="1">
      <c r="A2826" s="313" t="s">
        <v>251</v>
      </c>
      <c r="B2826" s="313"/>
      <c r="C2826" s="313"/>
      <c r="D2826" s="313"/>
      <c r="E2826" s="313"/>
      <c r="F2826" s="313"/>
      <c r="G2826" s="313"/>
      <c r="I2826" s="124"/>
    </row>
    <row r="2827" spans="1:9" s="48" customFormat="1" ht="41.25" hidden="1" customHeight="1">
      <c r="A2827" s="314" t="s">
        <v>252</v>
      </c>
      <c r="B2827" s="315"/>
      <c r="C2827" s="315"/>
      <c r="D2827" s="315"/>
      <c r="E2827" s="315"/>
      <c r="F2827" s="315"/>
      <c r="G2827" s="315"/>
      <c r="I2827" s="124"/>
    </row>
    <row r="2828" spans="1:9" s="48" customFormat="1" ht="28.5" hidden="1" customHeight="1">
      <c r="A2828" s="35"/>
      <c r="B2828" s="26" t="s">
        <v>253</v>
      </c>
      <c r="C2828" s="68"/>
      <c r="D2828" s="26"/>
      <c r="E2828" s="128" t="s">
        <v>254</v>
      </c>
      <c r="F2828" s="316"/>
      <c r="G2828" s="316"/>
      <c r="I2828" s="124"/>
    </row>
    <row r="2829" spans="1:9" s="48" customFormat="1" ht="21.6" hidden="1" customHeight="1">
      <c r="A2829" s="35"/>
      <c r="B2829" s="317" t="s">
        <v>255</v>
      </c>
      <c r="C2829" s="318"/>
      <c r="D2829" s="318"/>
      <c r="E2829" s="290" t="s">
        <v>256</v>
      </c>
      <c r="F2829" s="290"/>
      <c r="G2829" s="290"/>
      <c r="I2829" s="124"/>
    </row>
    <row r="2830" spans="1:9" s="48" customFormat="1" ht="21.6" hidden="1" customHeight="1">
      <c r="A2830" s="35"/>
      <c r="B2830" s="317"/>
      <c r="C2830" s="319"/>
      <c r="D2830" s="319"/>
      <c r="E2830" s="290" t="s">
        <v>257</v>
      </c>
      <c r="F2830" s="290"/>
      <c r="G2830" s="290"/>
      <c r="I2830" s="124"/>
    </row>
    <row r="2831" spans="1:9" s="48" customFormat="1" ht="21.6" hidden="1" customHeight="1">
      <c r="A2831" s="35"/>
      <c r="B2831" s="26"/>
      <c r="C2831" s="68"/>
      <c r="D2831" s="26"/>
      <c r="E2831" s="290" t="s">
        <v>258</v>
      </c>
      <c r="F2831" s="290"/>
      <c r="G2831" s="290"/>
      <c r="I2831" s="124"/>
    </row>
    <row r="2832" spans="1:9" s="48" customFormat="1" ht="21.6" hidden="1" customHeight="1">
      <c r="A2832" s="35"/>
      <c r="B2832" s="26"/>
      <c r="C2832" s="68"/>
      <c r="D2832" s="26"/>
      <c r="E2832" s="290" t="s">
        <v>259</v>
      </c>
      <c r="F2832" s="290"/>
      <c r="G2832" s="290"/>
      <c r="I2832" s="124"/>
    </row>
    <row r="2833" spans="1:9" s="48" customFormat="1" ht="21.6" hidden="1" customHeight="1">
      <c r="A2833" s="35"/>
      <c r="B2833" s="26" t="s">
        <v>260</v>
      </c>
      <c r="C2833" s="68"/>
      <c r="D2833" s="26"/>
      <c r="E2833" s="26"/>
      <c r="F2833" s="26"/>
      <c r="G2833" s="26"/>
      <c r="I2833" s="124"/>
    </row>
    <row r="2834" spans="1:9" s="49" customFormat="1" ht="10.5" hidden="1" customHeight="1">
      <c r="B2834" s="18"/>
      <c r="C2834" s="18"/>
      <c r="D2834" s="18"/>
      <c r="E2834" s="18"/>
      <c r="F2834" s="18"/>
      <c r="G2834" s="50"/>
    </row>
    <row r="2835" spans="1:9" s="52" customFormat="1" ht="39.75" hidden="1" customHeight="1">
      <c r="A2835" s="51" t="s">
        <v>1</v>
      </c>
      <c r="B2835" s="320" t="s">
        <v>261</v>
      </c>
      <c r="C2835" s="321"/>
      <c r="D2835" s="51" t="s">
        <v>262</v>
      </c>
      <c r="E2835" s="51" t="s">
        <v>263</v>
      </c>
      <c r="F2835" s="51" t="s">
        <v>264</v>
      </c>
      <c r="G2835" s="51" t="s">
        <v>40</v>
      </c>
      <c r="I2835" s="49"/>
    </row>
    <row r="2836" spans="1:9" ht="21.95" hidden="1" customHeight="1">
      <c r="A2836" s="54">
        <v>1</v>
      </c>
      <c r="B2836" s="295" t="s">
        <v>20</v>
      </c>
      <c r="C2836" s="297"/>
      <c r="D2836" s="129">
        <v>0.75</v>
      </c>
      <c r="E2836" s="129">
        <v>0.55000000000000004</v>
      </c>
      <c r="F2836" s="130">
        <f>D2836*E2836</f>
        <v>0.41250000000000003</v>
      </c>
      <c r="G2836" s="57"/>
    </row>
    <row r="2837" spans="1:9" ht="21.95" hidden="1" customHeight="1">
      <c r="A2837" s="54">
        <v>2</v>
      </c>
      <c r="B2837" s="295" t="s">
        <v>265</v>
      </c>
      <c r="C2837" s="297"/>
      <c r="D2837" s="129">
        <v>0.8</v>
      </c>
      <c r="E2837" s="129">
        <v>0.15</v>
      </c>
      <c r="F2837" s="130">
        <f>D2837*E2837</f>
        <v>0.12</v>
      </c>
      <c r="G2837" s="56"/>
    </row>
    <row r="2838" spans="1:9" ht="21.95" hidden="1" customHeight="1">
      <c r="A2838" s="54">
        <v>3</v>
      </c>
      <c r="B2838" s="295" t="s">
        <v>266</v>
      </c>
      <c r="C2838" s="297"/>
      <c r="D2838" s="129">
        <v>0.75</v>
      </c>
      <c r="E2838" s="129">
        <v>0.2</v>
      </c>
      <c r="F2838" s="130">
        <f>D2838*E2838</f>
        <v>0.15000000000000002</v>
      </c>
      <c r="G2838" s="101"/>
    </row>
    <row r="2839" spans="1:9" ht="21.95" hidden="1" customHeight="1">
      <c r="A2839" s="54">
        <v>4</v>
      </c>
      <c r="B2839" s="322" t="s">
        <v>267</v>
      </c>
      <c r="C2839" s="323"/>
      <c r="D2839" s="129">
        <v>0.7</v>
      </c>
      <c r="E2839" s="129">
        <v>0.1</v>
      </c>
      <c r="F2839" s="130">
        <f>D2839*E2839</f>
        <v>6.9999999999999993E-2</v>
      </c>
      <c r="G2839" s="101"/>
    </row>
    <row r="2840" spans="1:9" s="63" customFormat="1" ht="21.95" hidden="1" customHeight="1">
      <c r="A2840" s="54"/>
      <c r="B2840" s="324" t="s">
        <v>268</v>
      </c>
      <c r="C2840" s="325"/>
      <c r="D2840" s="326">
        <f>SUM(F2836:F2839)</f>
        <v>0.75249999999999995</v>
      </c>
      <c r="E2840" s="327"/>
      <c r="F2840" s="328"/>
      <c r="G2840" s="62"/>
      <c r="I2840" s="19"/>
    </row>
    <row r="2841" spans="1:9" s="63" customFormat="1" ht="21.95" hidden="1" customHeight="1">
      <c r="A2841" s="54"/>
      <c r="B2841" s="324" t="s">
        <v>269</v>
      </c>
      <c r="C2841" s="325"/>
      <c r="D2841" s="326">
        <f>1-D2840</f>
        <v>0.24750000000000005</v>
      </c>
      <c r="E2841" s="327"/>
      <c r="F2841" s="328"/>
      <c r="G2841" s="62"/>
      <c r="I2841" s="19"/>
    </row>
    <row r="2842" spans="1:9" s="63" customFormat="1" ht="8.25" hidden="1" customHeight="1">
      <c r="A2842" s="49"/>
      <c r="B2842" s="131"/>
      <c r="C2842" s="208"/>
      <c r="D2842" s="132"/>
      <c r="E2842" s="132"/>
      <c r="F2842" s="132"/>
      <c r="G2842" s="133"/>
      <c r="I2842" s="19"/>
    </row>
    <row r="2843" spans="1:9" ht="22.5" hidden="1" customHeight="1">
      <c r="A2843" s="303" t="s">
        <v>276</v>
      </c>
      <c r="B2843" s="303"/>
      <c r="C2843" s="303"/>
      <c r="D2843" s="303"/>
      <c r="E2843" s="303"/>
      <c r="F2843" s="303"/>
      <c r="G2843" s="303"/>
    </row>
    <row r="2844" spans="1:9" ht="7.5" hidden="1" customHeight="1">
      <c r="D2844" s="52"/>
    </row>
    <row r="2845" spans="1:9" ht="23.25" hidden="1" customHeight="1">
      <c r="D2845" s="52"/>
      <c r="G2845" s="134" t="s">
        <v>270</v>
      </c>
    </row>
    <row r="2846" spans="1:9" ht="7.5" hidden="1" customHeight="1">
      <c r="D2846" s="52"/>
    </row>
    <row r="2847" spans="1:9" s="136" customFormat="1" ht="25.35" hidden="1" customHeight="1">
      <c r="A2847" s="307" t="s">
        <v>271</v>
      </c>
      <c r="B2847" s="308"/>
      <c r="C2847" s="308"/>
      <c r="D2847" s="309"/>
      <c r="E2847" s="135" t="s">
        <v>6</v>
      </c>
      <c r="F2847" s="135" t="s">
        <v>287</v>
      </c>
      <c r="G2847" s="135" t="s">
        <v>8</v>
      </c>
      <c r="I2847" s="137"/>
    </row>
    <row r="2848" spans="1:9" s="141" customFormat="1" ht="27" hidden="1" customHeight="1">
      <c r="A2848" s="349" t="e">
        <f>D2622</f>
        <v>#REF!</v>
      </c>
      <c r="B2848" s="311"/>
      <c r="C2848" s="311"/>
      <c r="D2848" s="312"/>
      <c r="E2848" s="138">
        <v>1</v>
      </c>
      <c r="F2848" s="139" t="e">
        <f>E2817</f>
        <v>#REF!</v>
      </c>
      <c r="G2848" s="140" t="e">
        <f>ROUND(E2848*F2848,-6)</f>
        <v>#REF!</v>
      </c>
      <c r="I2848" s="142"/>
    </row>
    <row r="2849" spans="1:9" hidden="1"/>
    <row r="2850" spans="1:9" hidden="1"/>
    <row r="2851" spans="1:9" hidden="1"/>
    <row r="2852" spans="1:9" hidden="1"/>
    <row r="2853" spans="1:9" hidden="1"/>
    <row r="2854" spans="1:9" hidden="1"/>
    <row r="2855" spans="1:9" hidden="1"/>
    <row r="2856" spans="1:9" hidden="1"/>
    <row r="2857" spans="1:9" hidden="1"/>
    <row r="2858" spans="1:9" hidden="1"/>
    <row r="2859" spans="1:9" hidden="1"/>
    <row r="2860" spans="1:9" hidden="1"/>
    <row r="2861" spans="1:9" s="22" customFormat="1" ht="24" hidden="1" customHeight="1">
      <c r="A2861" s="329" t="s">
        <v>494</v>
      </c>
      <c r="B2861" s="22" t="e">
        <f>'Bảng tổng hợp kết quả'!#REF!</f>
        <v>#REF!</v>
      </c>
      <c r="E2861" s="159" t="e">
        <f>'Bảng tổng hợp kết quả'!#REF!</f>
        <v>#REF!</v>
      </c>
      <c r="F2861" s="156"/>
      <c r="I2861" s="23"/>
    </row>
    <row r="2862" spans="1:9" s="22" customFormat="1" ht="22.35" hidden="1" customHeight="1">
      <c r="A2862" s="329"/>
      <c r="B2862" s="22" t="e">
        <f>'Bảng tổng hợp kết quả'!#REF!</f>
        <v>#REF!</v>
      </c>
      <c r="E2862" s="159"/>
      <c r="F2862" s="156"/>
      <c r="I2862" s="23"/>
    </row>
    <row r="2863" spans="1:9" ht="31.7" hidden="1" customHeight="1">
      <c r="A2863" s="167" t="s">
        <v>55</v>
      </c>
      <c r="B2863" s="330" t="s">
        <v>495</v>
      </c>
      <c r="C2863" s="330"/>
      <c r="D2863" s="330"/>
      <c r="E2863" s="330"/>
      <c r="F2863" s="330"/>
      <c r="G2863" s="330"/>
    </row>
    <row r="2864" spans="1:9" ht="16.350000000000001" hidden="1" customHeight="1">
      <c r="A2864" s="303" t="s">
        <v>272</v>
      </c>
      <c r="B2864" s="303"/>
      <c r="C2864" s="303"/>
      <c r="D2864" s="303"/>
      <c r="E2864" s="303"/>
      <c r="F2864" s="303"/>
      <c r="G2864" s="303"/>
    </row>
    <row r="2865" spans="1:7" ht="13.35" hidden="1" customHeight="1">
      <c r="A2865" s="24" t="s">
        <v>61</v>
      </c>
      <c r="B2865" s="25" t="s">
        <v>62</v>
      </c>
      <c r="C2865" s="22"/>
      <c r="D2865" s="303" t="e">
        <f>B2861</f>
        <v>#REF!</v>
      </c>
      <c r="E2865" s="303"/>
      <c r="F2865" s="303"/>
      <c r="G2865" s="303"/>
    </row>
    <row r="2866" spans="1:7" ht="13.35" hidden="1" customHeight="1">
      <c r="A2866" s="27" t="s">
        <v>55</v>
      </c>
      <c r="B2866" s="28" t="s">
        <v>63</v>
      </c>
      <c r="C2866" s="28" t="s">
        <v>64</v>
      </c>
      <c r="D2866" s="305" t="e">
        <f>B2861</f>
        <v>#REF!</v>
      </c>
      <c r="E2866" s="305"/>
      <c r="F2866" s="305"/>
      <c r="G2866" s="305"/>
    </row>
    <row r="2867" spans="1:7" hidden="1">
      <c r="A2867" s="27" t="s">
        <v>55</v>
      </c>
      <c r="B2867" s="29" t="s">
        <v>65</v>
      </c>
      <c r="C2867" s="28" t="s">
        <v>64</v>
      </c>
      <c r="D2867" s="305" t="s">
        <v>497</v>
      </c>
      <c r="E2867" s="305"/>
      <c r="F2867" s="305"/>
      <c r="G2867" s="305"/>
    </row>
    <row r="2868" spans="1:7" hidden="1">
      <c r="A2868" s="27" t="s">
        <v>55</v>
      </c>
      <c r="B2868" s="29" t="s">
        <v>4</v>
      </c>
      <c r="C2868" s="28" t="s">
        <v>64</v>
      </c>
      <c r="D2868" s="306" t="s">
        <v>498</v>
      </c>
      <c r="E2868" s="306"/>
      <c r="F2868" s="306"/>
      <c r="G2868" s="306"/>
    </row>
    <row r="2869" spans="1:7" hidden="1">
      <c r="A2869" s="27" t="s">
        <v>55</v>
      </c>
      <c r="B2869" s="29" t="s">
        <v>3</v>
      </c>
      <c r="C2869" s="28"/>
      <c r="D2869" s="29">
        <v>2020</v>
      </c>
      <c r="E2869" s="29"/>
      <c r="F2869" s="29"/>
      <c r="G2869" s="29"/>
    </row>
    <row r="2870" spans="1:7" hidden="1">
      <c r="A2870" s="27" t="s">
        <v>55</v>
      </c>
      <c r="B2870" s="30" t="s">
        <v>66</v>
      </c>
      <c r="C2870" s="30" t="s">
        <v>64</v>
      </c>
      <c r="D2870" s="301" t="s">
        <v>499</v>
      </c>
      <c r="E2870" s="301"/>
      <c r="F2870" s="301"/>
      <c r="G2870" s="301"/>
    </row>
    <row r="2871" spans="1:7" hidden="1">
      <c r="A2871" s="27" t="s">
        <v>55</v>
      </c>
      <c r="B2871" s="30" t="s">
        <v>67</v>
      </c>
      <c r="C2871" s="30" t="s">
        <v>64</v>
      </c>
      <c r="D2871" s="301" t="s">
        <v>500</v>
      </c>
      <c r="E2871" s="301"/>
      <c r="F2871" s="301"/>
      <c r="G2871" s="301"/>
    </row>
    <row r="2872" spans="1:7" hidden="1">
      <c r="A2872" s="27" t="s">
        <v>55</v>
      </c>
      <c r="B2872" s="30" t="s">
        <v>501</v>
      </c>
      <c r="C2872" s="30" t="s">
        <v>64</v>
      </c>
      <c r="D2872" s="301" t="s">
        <v>502</v>
      </c>
      <c r="E2872" s="301"/>
      <c r="F2872" s="301"/>
      <c r="G2872" s="301"/>
    </row>
    <row r="2873" spans="1:7" hidden="1">
      <c r="A2873" s="27" t="s">
        <v>55</v>
      </c>
      <c r="B2873" s="30" t="s">
        <v>69</v>
      </c>
      <c r="C2873" s="30" t="s">
        <v>64</v>
      </c>
      <c r="D2873" s="301" t="s">
        <v>503</v>
      </c>
      <c r="E2873" s="301"/>
      <c r="F2873" s="301"/>
      <c r="G2873" s="301"/>
    </row>
    <row r="2874" spans="1:7" hidden="1">
      <c r="A2874" s="27" t="s">
        <v>55</v>
      </c>
      <c r="B2874" s="30" t="s">
        <v>70</v>
      </c>
      <c r="C2874" s="30" t="s">
        <v>64</v>
      </c>
      <c r="D2874" s="301" t="s">
        <v>504</v>
      </c>
      <c r="E2874" s="301"/>
      <c r="F2874" s="301"/>
      <c r="G2874" s="301"/>
    </row>
    <row r="2875" spans="1:7" hidden="1">
      <c r="A2875" s="27" t="s">
        <v>55</v>
      </c>
      <c r="B2875" s="30" t="s">
        <v>71</v>
      </c>
      <c r="C2875" s="30" t="s">
        <v>64</v>
      </c>
      <c r="D2875" s="301" t="s">
        <v>505</v>
      </c>
      <c r="E2875" s="301"/>
      <c r="F2875" s="301"/>
      <c r="G2875" s="301"/>
    </row>
    <row r="2876" spans="1:7" hidden="1">
      <c r="A2876" s="27" t="s">
        <v>55</v>
      </c>
      <c r="B2876" s="30" t="s">
        <v>506</v>
      </c>
      <c r="C2876" s="30" t="s">
        <v>64</v>
      </c>
      <c r="D2876" s="301" t="s">
        <v>507</v>
      </c>
      <c r="E2876" s="301"/>
      <c r="F2876" s="301"/>
      <c r="G2876" s="301"/>
    </row>
    <row r="2877" spans="1:7" hidden="1">
      <c r="A2877" s="27" t="s">
        <v>55</v>
      </c>
      <c r="B2877" s="30" t="s">
        <v>73</v>
      </c>
      <c r="C2877" s="30" t="s">
        <v>64</v>
      </c>
      <c r="D2877" s="301" t="s">
        <v>508</v>
      </c>
      <c r="E2877" s="301"/>
      <c r="F2877" s="301"/>
      <c r="G2877" s="301"/>
    </row>
    <row r="2878" spans="1:7" hidden="1">
      <c r="A2878" s="27" t="s">
        <v>55</v>
      </c>
      <c r="B2878" s="30" t="s">
        <v>75</v>
      </c>
      <c r="C2878" s="30" t="s">
        <v>64</v>
      </c>
      <c r="D2878" s="301" t="s">
        <v>509</v>
      </c>
      <c r="E2878" s="301"/>
      <c r="F2878" s="301"/>
      <c r="G2878" s="301"/>
    </row>
    <row r="2879" spans="1:7" hidden="1">
      <c r="A2879" s="27" t="s">
        <v>55</v>
      </c>
      <c r="B2879" s="30" t="s">
        <v>78</v>
      </c>
      <c r="C2879" s="30" t="s">
        <v>64</v>
      </c>
      <c r="D2879" s="301" t="s">
        <v>320</v>
      </c>
      <c r="E2879" s="301"/>
      <c r="F2879" s="301"/>
      <c r="G2879" s="301"/>
    </row>
    <row r="2880" spans="1:7" hidden="1">
      <c r="A2880" s="27" t="s">
        <v>55</v>
      </c>
      <c r="B2880" s="30" t="s">
        <v>79</v>
      </c>
      <c r="C2880" s="30" t="s">
        <v>64</v>
      </c>
      <c r="D2880" s="301" t="s">
        <v>510</v>
      </c>
      <c r="E2880" s="301"/>
      <c r="F2880" s="301"/>
      <c r="G2880" s="301"/>
    </row>
    <row r="2881" spans="1:7" hidden="1">
      <c r="A2881" s="27" t="s">
        <v>55</v>
      </c>
      <c r="B2881" s="30" t="s">
        <v>80</v>
      </c>
      <c r="C2881" s="30" t="s">
        <v>64</v>
      </c>
      <c r="D2881" s="301" t="s">
        <v>511</v>
      </c>
      <c r="E2881" s="301"/>
      <c r="F2881" s="301"/>
      <c r="G2881" s="301"/>
    </row>
    <row r="2882" spans="1:7" ht="3.6" hidden="1" customHeight="1">
      <c r="A2882" s="27"/>
      <c r="B2882" s="30"/>
      <c r="C2882" s="30"/>
      <c r="D2882" s="31"/>
      <c r="E2882" s="31"/>
      <c r="F2882" s="31"/>
      <c r="G2882" s="31"/>
    </row>
    <row r="2883" spans="1:7" ht="16.7" hidden="1" customHeight="1">
      <c r="A2883" s="24" t="s">
        <v>81</v>
      </c>
      <c r="B2883" s="25" t="s">
        <v>62</v>
      </c>
      <c r="C2883" s="22"/>
      <c r="D2883" s="302" t="e">
        <f>E2861</f>
        <v>#REF!</v>
      </c>
      <c r="E2883" s="303"/>
      <c r="F2883" s="303"/>
      <c r="G2883" s="303"/>
    </row>
    <row r="2884" spans="1:7" ht="14.45" hidden="1" customHeight="1">
      <c r="A2884" s="27" t="s">
        <v>55</v>
      </c>
      <c r="B2884" s="28" t="s">
        <v>63</v>
      </c>
      <c r="C2884" s="28" t="s">
        <v>64</v>
      </c>
      <c r="D2884" s="304" t="e">
        <f>D2883</f>
        <v>#REF!</v>
      </c>
      <c r="E2884" s="305"/>
      <c r="F2884" s="305"/>
      <c r="G2884" s="305"/>
    </row>
    <row r="2885" spans="1:7" hidden="1">
      <c r="A2885" s="27" t="s">
        <v>55</v>
      </c>
      <c r="B2885" s="29" t="s">
        <v>65</v>
      </c>
      <c r="C2885" s="28" t="s">
        <v>64</v>
      </c>
      <c r="D2885" s="305" t="s">
        <v>497</v>
      </c>
      <c r="E2885" s="305"/>
      <c r="F2885" s="305"/>
      <c r="G2885" s="305"/>
    </row>
    <row r="2886" spans="1:7" hidden="1">
      <c r="A2886" s="27" t="s">
        <v>55</v>
      </c>
      <c r="B2886" s="29" t="s">
        <v>4</v>
      </c>
      <c r="C2886" s="28" t="s">
        <v>64</v>
      </c>
      <c r="D2886" s="306" t="s">
        <v>498</v>
      </c>
      <c r="E2886" s="306"/>
      <c r="F2886" s="306"/>
      <c r="G2886" s="306"/>
    </row>
    <row r="2887" spans="1:7" hidden="1">
      <c r="A2887" s="27" t="s">
        <v>55</v>
      </c>
      <c r="B2887" s="29" t="s">
        <v>3</v>
      </c>
      <c r="C2887" s="28"/>
      <c r="D2887" s="29">
        <v>2020</v>
      </c>
      <c r="E2887" s="29"/>
      <c r="F2887" s="29"/>
      <c r="G2887" s="29"/>
    </row>
    <row r="2888" spans="1:7" hidden="1">
      <c r="A2888" s="27" t="s">
        <v>55</v>
      </c>
      <c r="B2888" s="30" t="s">
        <v>66</v>
      </c>
      <c r="C2888" s="30" t="s">
        <v>64</v>
      </c>
      <c r="D2888" s="301" t="s">
        <v>512</v>
      </c>
      <c r="E2888" s="301"/>
      <c r="F2888" s="301"/>
      <c r="G2888" s="301"/>
    </row>
    <row r="2889" spans="1:7" hidden="1">
      <c r="A2889" s="27" t="s">
        <v>55</v>
      </c>
      <c r="B2889" s="30" t="s">
        <v>67</v>
      </c>
      <c r="C2889" s="30" t="s">
        <v>64</v>
      </c>
      <c r="D2889" s="301" t="s">
        <v>513</v>
      </c>
      <c r="E2889" s="301"/>
      <c r="F2889" s="301"/>
      <c r="G2889" s="301"/>
    </row>
    <row r="2890" spans="1:7" hidden="1">
      <c r="A2890" s="27" t="s">
        <v>55</v>
      </c>
      <c r="B2890" s="30" t="s">
        <v>501</v>
      </c>
      <c r="C2890" s="30" t="s">
        <v>64</v>
      </c>
      <c r="D2890" s="301" t="s">
        <v>502</v>
      </c>
      <c r="E2890" s="301"/>
      <c r="F2890" s="301"/>
      <c r="G2890" s="301"/>
    </row>
    <row r="2891" spans="1:7" hidden="1">
      <c r="A2891" s="27" t="s">
        <v>55</v>
      </c>
      <c r="B2891" s="30" t="s">
        <v>69</v>
      </c>
      <c r="C2891" s="30" t="s">
        <v>64</v>
      </c>
      <c r="D2891" s="301" t="s">
        <v>503</v>
      </c>
      <c r="E2891" s="301"/>
      <c r="F2891" s="301"/>
      <c r="G2891" s="301"/>
    </row>
    <row r="2892" spans="1:7" hidden="1">
      <c r="A2892" s="27" t="s">
        <v>55</v>
      </c>
      <c r="B2892" s="30" t="s">
        <v>70</v>
      </c>
      <c r="C2892" s="30" t="s">
        <v>64</v>
      </c>
      <c r="D2892" s="301" t="s">
        <v>504</v>
      </c>
      <c r="E2892" s="301"/>
      <c r="F2892" s="301"/>
      <c r="G2892" s="301"/>
    </row>
    <row r="2893" spans="1:7" hidden="1">
      <c r="A2893" s="27" t="s">
        <v>55</v>
      </c>
      <c r="B2893" s="30" t="s">
        <v>71</v>
      </c>
      <c r="C2893" s="30" t="s">
        <v>64</v>
      </c>
      <c r="D2893" s="301" t="s">
        <v>505</v>
      </c>
      <c r="E2893" s="301"/>
      <c r="F2893" s="301"/>
      <c r="G2893" s="301"/>
    </row>
    <row r="2894" spans="1:7" hidden="1">
      <c r="A2894" s="27" t="s">
        <v>55</v>
      </c>
      <c r="B2894" s="30" t="s">
        <v>506</v>
      </c>
      <c r="C2894" s="30" t="s">
        <v>64</v>
      </c>
      <c r="D2894" s="301" t="s">
        <v>507</v>
      </c>
      <c r="E2894" s="301"/>
      <c r="F2894" s="301"/>
      <c r="G2894" s="301"/>
    </row>
    <row r="2895" spans="1:7" hidden="1">
      <c r="A2895" s="27" t="s">
        <v>55</v>
      </c>
      <c r="B2895" s="30" t="s">
        <v>73</v>
      </c>
      <c r="C2895" s="30" t="s">
        <v>64</v>
      </c>
      <c r="D2895" s="301" t="s">
        <v>508</v>
      </c>
      <c r="E2895" s="301"/>
      <c r="F2895" s="301"/>
      <c r="G2895" s="301"/>
    </row>
    <row r="2896" spans="1:7" hidden="1">
      <c r="A2896" s="27" t="s">
        <v>55</v>
      </c>
      <c r="B2896" s="30" t="s">
        <v>75</v>
      </c>
      <c r="C2896" s="30" t="s">
        <v>64</v>
      </c>
      <c r="D2896" s="301" t="s">
        <v>509</v>
      </c>
      <c r="E2896" s="301"/>
      <c r="F2896" s="301"/>
      <c r="G2896" s="301"/>
    </row>
    <row r="2897" spans="1:8" hidden="1">
      <c r="A2897" s="27" t="s">
        <v>55</v>
      </c>
      <c r="B2897" s="30" t="s">
        <v>78</v>
      </c>
      <c r="C2897" s="30" t="s">
        <v>64</v>
      </c>
      <c r="D2897" s="301" t="s">
        <v>320</v>
      </c>
      <c r="E2897" s="301"/>
      <c r="F2897" s="301"/>
      <c r="G2897" s="301"/>
    </row>
    <row r="2898" spans="1:8" hidden="1">
      <c r="A2898" s="27" t="s">
        <v>55</v>
      </c>
      <c r="B2898" s="30" t="s">
        <v>79</v>
      </c>
      <c r="C2898" s="30" t="s">
        <v>64</v>
      </c>
      <c r="D2898" s="301" t="s">
        <v>510</v>
      </c>
      <c r="E2898" s="301"/>
      <c r="F2898" s="301"/>
      <c r="G2898" s="301"/>
    </row>
    <row r="2899" spans="1:8" hidden="1">
      <c r="A2899" s="27" t="s">
        <v>55</v>
      </c>
      <c r="B2899" s="30" t="s">
        <v>80</v>
      </c>
      <c r="C2899" s="30" t="s">
        <v>64</v>
      </c>
      <c r="D2899" s="301" t="s">
        <v>514</v>
      </c>
      <c r="E2899" s="301"/>
      <c r="F2899" s="301"/>
      <c r="G2899" s="301"/>
    </row>
    <row r="2900" spans="1:8" ht="1.7" hidden="1" customHeight="1">
      <c r="A2900" s="27"/>
      <c r="B2900" s="30"/>
      <c r="C2900" s="30"/>
      <c r="D2900" s="31"/>
      <c r="E2900" s="31"/>
      <c r="F2900" s="31"/>
      <c r="G2900" s="31"/>
    </row>
    <row r="2901" spans="1:8" ht="16.350000000000001" hidden="1" customHeight="1">
      <c r="A2901" s="24" t="s">
        <v>310</v>
      </c>
      <c r="B2901" s="25" t="s">
        <v>62</v>
      </c>
      <c r="C2901" s="22"/>
      <c r="D2901" s="302" t="e">
        <f>B2862</f>
        <v>#REF!</v>
      </c>
      <c r="E2901" s="303"/>
      <c r="F2901" s="303"/>
      <c r="G2901" s="303"/>
    </row>
    <row r="2902" spans="1:8" ht="15.6" hidden="1" customHeight="1">
      <c r="A2902" s="27" t="s">
        <v>55</v>
      </c>
      <c r="B2902" s="28" t="s">
        <v>63</v>
      </c>
      <c r="C2902" s="28" t="s">
        <v>64</v>
      </c>
      <c r="D2902" s="304" t="e">
        <f>D2901</f>
        <v>#REF!</v>
      </c>
      <c r="E2902" s="305"/>
      <c r="F2902" s="305"/>
      <c r="G2902" s="305"/>
    </row>
    <row r="2903" spans="1:8" hidden="1">
      <c r="A2903" s="27" t="s">
        <v>55</v>
      </c>
      <c r="B2903" s="29" t="s">
        <v>65</v>
      </c>
      <c r="C2903" s="28" t="s">
        <v>64</v>
      </c>
      <c r="D2903" s="305" t="s">
        <v>497</v>
      </c>
      <c r="E2903" s="305"/>
      <c r="F2903" s="305"/>
      <c r="G2903" s="305"/>
    </row>
    <row r="2904" spans="1:8" hidden="1">
      <c r="A2904" s="27" t="s">
        <v>55</v>
      </c>
      <c r="B2904" s="29" t="s">
        <v>4</v>
      </c>
      <c r="C2904" s="28" t="s">
        <v>64</v>
      </c>
      <c r="D2904" s="306" t="s">
        <v>498</v>
      </c>
      <c r="E2904" s="306"/>
      <c r="F2904" s="306"/>
      <c r="G2904" s="306"/>
    </row>
    <row r="2905" spans="1:8" hidden="1">
      <c r="A2905" s="27" t="s">
        <v>55</v>
      </c>
      <c r="B2905" s="29" t="s">
        <v>3</v>
      </c>
      <c r="C2905" s="28"/>
      <c r="D2905" s="29">
        <v>2020</v>
      </c>
      <c r="E2905" s="29"/>
      <c r="F2905" s="29"/>
      <c r="G2905" s="29"/>
    </row>
    <row r="2906" spans="1:8" hidden="1">
      <c r="A2906" s="27" t="s">
        <v>55</v>
      </c>
      <c r="B2906" s="30" t="s">
        <v>66</v>
      </c>
      <c r="C2906" s="30" t="s">
        <v>64</v>
      </c>
      <c r="D2906" s="301" t="s">
        <v>516</v>
      </c>
      <c r="E2906" s="301"/>
      <c r="F2906" s="301"/>
      <c r="G2906" s="301"/>
      <c r="H2906" s="18">
        <v>788</v>
      </c>
    </row>
    <row r="2907" spans="1:8" hidden="1">
      <c r="A2907" s="27" t="s">
        <v>55</v>
      </c>
      <c r="B2907" s="30" t="s">
        <v>67</v>
      </c>
      <c r="C2907" s="30" t="s">
        <v>64</v>
      </c>
      <c r="D2907" s="301" t="s">
        <v>517</v>
      </c>
      <c r="E2907" s="301"/>
      <c r="F2907" s="301"/>
      <c r="G2907" s="301"/>
    </row>
    <row r="2908" spans="1:8" hidden="1">
      <c r="A2908" s="27" t="s">
        <v>55</v>
      </c>
      <c r="B2908" s="30" t="s">
        <v>501</v>
      </c>
      <c r="C2908" s="30" t="s">
        <v>64</v>
      </c>
      <c r="D2908" s="301" t="s">
        <v>502</v>
      </c>
      <c r="E2908" s="301"/>
      <c r="F2908" s="301"/>
      <c r="G2908" s="301"/>
    </row>
    <row r="2909" spans="1:8" hidden="1">
      <c r="A2909" s="27" t="s">
        <v>55</v>
      </c>
      <c r="B2909" s="30" t="s">
        <v>69</v>
      </c>
      <c r="C2909" s="30" t="s">
        <v>64</v>
      </c>
      <c r="D2909" s="301" t="s">
        <v>503</v>
      </c>
      <c r="E2909" s="301"/>
      <c r="F2909" s="301"/>
      <c r="G2909" s="301"/>
    </row>
    <row r="2910" spans="1:8" hidden="1">
      <c r="A2910" s="27" t="s">
        <v>55</v>
      </c>
      <c r="B2910" s="30" t="s">
        <v>70</v>
      </c>
      <c r="C2910" s="30" t="s">
        <v>64</v>
      </c>
      <c r="D2910" s="301" t="s">
        <v>504</v>
      </c>
      <c r="E2910" s="301"/>
      <c r="F2910" s="301"/>
      <c r="G2910" s="301"/>
    </row>
    <row r="2911" spans="1:8" hidden="1">
      <c r="A2911" s="27" t="s">
        <v>55</v>
      </c>
      <c r="B2911" s="30" t="s">
        <v>71</v>
      </c>
      <c r="C2911" s="30" t="s">
        <v>64</v>
      </c>
      <c r="D2911" s="301" t="s">
        <v>505</v>
      </c>
      <c r="E2911" s="301"/>
      <c r="F2911" s="301"/>
      <c r="G2911" s="301"/>
    </row>
    <row r="2912" spans="1:8" hidden="1">
      <c r="A2912" s="27" t="s">
        <v>55</v>
      </c>
      <c r="B2912" s="30" t="s">
        <v>506</v>
      </c>
      <c r="C2912" s="30" t="s">
        <v>64</v>
      </c>
      <c r="D2912" s="301" t="s">
        <v>507</v>
      </c>
      <c r="E2912" s="301"/>
      <c r="F2912" s="301"/>
      <c r="G2912" s="301"/>
    </row>
    <row r="2913" spans="1:9" hidden="1">
      <c r="A2913" s="27" t="s">
        <v>55</v>
      </c>
      <c r="B2913" s="30" t="s">
        <v>73</v>
      </c>
      <c r="C2913" s="30" t="s">
        <v>64</v>
      </c>
      <c r="D2913" s="301" t="s">
        <v>508</v>
      </c>
      <c r="E2913" s="301"/>
      <c r="F2913" s="301"/>
      <c r="G2913" s="301"/>
    </row>
    <row r="2914" spans="1:9" hidden="1">
      <c r="A2914" s="27" t="s">
        <v>55</v>
      </c>
      <c r="B2914" s="30" t="s">
        <v>75</v>
      </c>
      <c r="C2914" s="30" t="s">
        <v>64</v>
      </c>
      <c r="D2914" s="301" t="s">
        <v>509</v>
      </c>
      <c r="E2914" s="301"/>
      <c r="F2914" s="301"/>
      <c r="G2914" s="301"/>
    </row>
    <row r="2915" spans="1:9" hidden="1">
      <c r="A2915" s="27" t="s">
        <v>55</v>
      </c>
      <c r="B2915" s="30" t="s">
        <v>78</v>
      </c>
      <c r="C2915" s="30" t="s">
        <v>64</v>
      </c>
      <c r="D2915" s="301" t="s">
        <v>320</v>
      </c>
      <c r="E2915" s="301"/>
      <c r="F2915" s="301"/>
      <c r="G2915" s="301"/>
    </row>
    <row r="2916" spans="1:9" hidden="1">
      <c r="A2916" s="27" t="s">
        <v>55</v>
      </c>
      <c r="B2916" s="30" t="s">
        <v>79</v>
      </c>
      <c r="C2916" s="30" t="s">
        <v>64</v>
      </c>
      <c r="D2916" s="301" t="s">
        <v>510</v>
      </c>
      <c r="E2916" s="301"/>
      <c r="F2916" s="301"/>
      <c r="G2916" s="301"/>
    </row>
    <row r="2917" spans="1:9" hidden="1">
      <c r="A2917" s="27" t="s">
        <v>55</v>
      </c>
      <c r="B2917" s="30" t="s">
        <v>80</v>
      </c>
      <c r="C2917" s="30" t="s">
        <v>64</v>
      </c>
      <c r="D2917" s="301" t="s">
        <v>515</v>
      </c>
      <c r="E2917" s="301"/>
      <c r="F2917" s="301"/>
      <c r="G2917" s="301"/>
    </row>
    <row r="2918" spans="1:9" ht="33.6" hidden="1" customHeight="1">
      <c r="A2918" s="168" t="s">
        <v>275</v>
      </c>
      <c r="B2918" s="169" t="s">
        <v>82</v>
      </c>
      <c r="C2918" s="30" t="s">
        <v>64</v>
      </c>
      <c r="D2918" s="348" t="s">
        <v>302</v>
      </c>
      <c r="E2918" s="348"/>
      <c r="F2918" s="348"/>
      <c r="G2918" s="348"/>
    </row>
    <row r="2919" spans="1:9" ht="18.600000000000001" hidden="1" customHeight="1">
      <c r="A2919" s="303" t="s">
        <v>493</v>
      </c>
      <c r="B2919" s="303"/>
      <c r="C2919" s="303"/>
      <c r="D2919" s="303"/>
      <c r="E2919" s="303"/>
      <c r="F2919" s="303"/>
    </row>
    <row r="2920" spans="1:9" hidden="1">
      <c r="A2920" s="24" t="s">
        <v>288</v>
      </c>
      <c r="B2920" s="22" t="s">
        <v>528</v>
      </c>
      <c r="C2920" s="22"/>
      <c r="D2920" s="22"/>
      <c r="E2920" s="303"/>
      <c r="F2920" s="303"/>
    </row>
    <row r="2921" spans="1:9" ht="34.35" hidden="1" customHeight="1">
      <c r="A2921" s="290" t="s">
        <v>518</v>
      </c>
      <c r="B2921" s="290"/>
      <c r="C2921" s="290"/>
      <c r="D2921" s="290"/>
      <c r="E2921" s="290"/>
      <c r="F2921" s="290"/>
      <c r="G2921" s="290"/>
    </row>
    <row r="2922" spans="1:9" ht="33" hidden="1" customHeight="1">
      <c r="A2922" s="41" t="s">
        <v>55</v>
      </c>
      <c r="B2922" s="291" t="s">
        <v>534</v>
      </c>
      <c r="C2922" s="291"/>
      <c r="D2922" s="291"/>
      <c r="E2922" s="291"/>
      <c r="F2922" s="291"/>
      <c r="G2922" s="291"/>
      <c r="I2922" s="19">
        <f>3300000000/1.08</f>
        <v>3055555555.5555553</v>
      </c>
    </row>
    <row r="2923" spans="1:9" ht="33" hidden="1" customHeight="1">
      <c r="A2923" s="41" t="s">
        <v>55</v>
      </c>
      <c r="B2923" s="291" t="s">
        <v>535</v>
      </c>
      <c r="C2923" s="291"/>
      <c r="D2923" s="291"/>
      <c r="E2923" s="291"/>
      <c r="F2923" s="291"/>
      <c r="G2923" s="291"/>
      <c r="I2923" s="19">
        <f>3350000000/1.08</f>
        <v>3101851851.8518515</v>
      </c>
    </row>
    <row r="2924" spans="1:9" ht="33.6" hidden="1" customHeight="1">
      <c r="A2924" s="41" t="s">
        <v>55</v>
      </c>
      <c r="B2924" s="291" t="s">
        <v>536</v>
      </c>
      <c r="C2924" s="291"/>
      <c r="D2924" s="291"/>
      <c r="E2924" s="291"/>
      <c r="F2924" s="291"/>
      <c r="G2924" s="291"/>
      <c r="I2924" s="19">
        <f>3640000000/1.08</f>
        <v>3370370370.3703699</v>
      </c>
    </row>
    <row r="2925" spans="1:9" hidden="1">
      <c r="A2925" s="45" t="s">
        <v>81</v>
      </c>
      <c r="B2925" s="350" t="s">
        <v>484</v>
      </c>
      <c r="C2925" s="350"/>
      <c r="D2925" s="350"/>
      <c r="E2925" s="350"/>
      <c r="F2925" s="350"/>
    </row>
    <row r="2926" spans="1:9" ht="4.3499999999999996" hidden="1" customHeight="1">
      <c r="A2926" s="45"/>
      <c r="B2926" s="158"/>
      <c r="C2926" s="48"/>
      <c r="D2926" s="158"/>
      <c r="E2926" s="158"/>
      <c r="F2926" s="158"/>
    </row>
    <row r="2927" spans="1:9" ht="31.5" hidden="1">
      <c r="A2927" s="45"/>
      <c r="B2927" s="6" t="s">
        <v>261</v>
      </c>
      <c r="C2927" s="48"/>
      <c r="D2927" s="170" t="s">
        <v>519</v>
      </c>
      <c r="E2927" s="170" t="s">
        <v>520</v>
      </c>
      <c r="F2927" s="170" t="s">
        <v>521</v>
      </c>
    </row>
    <row r="2928" spans="1:9" ht="12.6" hidden="1" customHeight="1">
      <c r="A2928" s="45"/>
      <c r="B2928" s="177"/>
      <c r="C2928" s="48"/>
      <c r="D2928" s="171" t="s">
        <v>522</v>
      </c>
      <c r="E2928" s="172" t="s">
        <v>523</v>
      </c>
      <c r="F2928" s="172" t="s">
        <v>524</v>
      </c>
    </row>
    <row r="2929" spans="1:9" hidden="1">
      <c r="A2929" s="45"/>
      <c r="B2929" s="160" t="s">
        <v>20</v>
      </c>
      <c r="C2929" s="48"/>
      <c r="D2929" s="161">
        <v>0.5</v>
      </c>
      <c r="E2929" s="173">
        <v>0.73</v>
      </c>
      <c r="F2929" s="174">
        <f>D2929*E2929/D2933</f>
        <v>0.36499999999999999</v>
      </c>
    </row>
    <row r="2930" spans="1:9" hidden="1">
      <c r="A2930" s="45"/>
      <c r="B2930" s="160" t="s">
        <v>265</v>
      </c>
      <c r="C2930" s="48"/>
      <c r="D2930" s="161">
        <v>0.2</v>
      </c>
      <c r="E2930" s="173">
        <v>0.67</v>
      </c>
      <c r="F2930" s="174">
        <f>D2930*E2930/D2933</f>
        <v>0.13400000000000001</v>
      </c>
    </row>
    <row r="2931" spans="1:9" hidden="1">
      <c r="A2931" s="45"/>
      <c r="B2931" s="160" t="s">
        <v>266</v>
      </c>
      <c r="C2931" s="48"/>
      <c r="D2931" s="161">
        <v>0.2</v>
      </c>
      <c r="E2931" s="173">
        <v>0.65</v>
      </c>
      <c r="F2931" s="174">
        <f>D2931*E2931/D2933</f>
        <v>0.13</v>
      </c>
    </row>
    <row r="2932" spans="1:9" hidden="1">
      <c r="A2932" s="45"/>
      <c r="B2932" s="179" t="s">
        <v>267</v>
      </c>
      <c r="C2932" s="48"/>
      <c r="D2932" s="180">
        <v>0.1</v>
      </c>
      <c r="E2932" s="181">
        <v>0.65</v>
      </c>
      <c r="F2932" s="174">
        <f>D2932*E2932/D2933</f>
        <v>6.5000000000000002E-2</v>
      </c>
    </row>
    <row r="2933" spans="1:9" ht="13.35" hidden="1" customHeight="1">
      <c r="A2933" s="49"/>
      <c r="B2933" s="170" t="s">
        <v>525</v>
      </c>
      <c r="C2933" s="177"/>
      <c r="D2933" s="183">
        <v>1</v>
      </c>
      <c r="E2933" s="175"/>
      <c r="F2933" s="176">
        <f>SUM(F2929:F2932)</f>
        <v>0.69399999999999995</v>
      </c>
    </row>
    <row r="2934" spans="1:9" ht="14.45" hidden="1" customHeight="1">
      <c r="A2934" s="49"/>
      <c r="B2934" s="178" t="s">
        <v>485</v>
      </c>
      <c r="C2934" s="177"/>
      <c r="D2934" s="175"/>
      <c r="E2934" s="177"/>
      <c r="F2934" s="182">
        <f>F2933</f>
        <v>0.69399999999999995</v>
      </c>
    </row>
    <row r="2935" spans="1:9" ht="6.6" hidden="1" customHeight="1">
      <c r="A2935" s="49"/>
      <c r="B2935" s="184"/>
      <c r="D2935" s="185"/>
      <c r="F2935" s="186"/>
    </row>
    <row r="2936" spans="1:9" s="22" customFormat="1" ht="17.45" hidden="1" customHeight="1">
      <c r="A2936" s="164" t="s">
        <v>310</v>
      </c>
      <c r="B2936" s="23" t="s">
        <v>529</v>
      </c>
      <c r="C2936" s="23"/>
      <c r="D2936" s="23"/>
      <c r="E2936" s="23"/>
      <c r="F2936" s="23"/>
      <c r="I2936" s="23"/>
    </row>
    <row r="2937" spans="1:9" hidden="1">
      <c r="A2937" s="351" t="s">
        <v>1</v>
      </c>
      <c r="B2937" s="351" t="s">
        <v>486</v>
      </c>
      <c r="C2937" s="352" t="s">
        <v>6</v>
      </c>
      <c r="D2937" s="351" t="s">
        <v>526</v>
      </c>
      <c r="E2937" s="351"/>
      <c r="F2937" s="351"/>
    </row>
    <row r="2938" spans="1:9" hidden="1">
      <c r="A2938" s="351"/>
      <c r="B2938" s="351"/>
      <c r="C2938" s="353"/>
      <c r="D2938" s="117" t="s">
        <v>487</v>
      </c>
      <c r="E2938" s="117" t="s">
        <v>488</v>
      </c>
      <c r="F2938" s="117" t="s">
        <v>489</v>
      </c>
    </row>
    <row r="2939" spans="1:9" ht="31.5" hidden="1">
      <c r="A2939" s="54">
        <v>1</v>
      </c>
      <c r="B2939" s="162" t="s">
        <v>496</v>
      </c>
      <c r="C2939" s="119">
        <v>1</v>
      </c>
      <c r="D2939" s="163">
        <v>3055555556</v>
      </c>
      <c r="E2939" s="163">
        <v>3101851851</v>
      </c>
      <c r="F2939" s="163">
        <v>3370370370</v>
      </c>
    </row>
    <row r="2940" spans="1:9" ht="7.35" hidden="1" customHeight="1">
      <c r="A2940" s="49"/>
      <c r="B2940" s="19"/>
      <c r="C2940" s="19"/>
      <c r="D2940" s="19"/>
      <c r="E2940" s="19"/>
      <c r="F2940" s="19"/>
    </row>
    <row r="2941" spans="1:9" hidden="1">
      <c r="A2941" s="164" t="s">
        <v>275</v>
      </c>
      <c r="B2941" s="23" t="s">
        <v>530</v>
      </c>
      <c r="C2941" s="23"/>
      <c r="D2941" s="23"/>
      <c r="E2941" s="23"/>
      <c r="F2941" s="23"/>
    </row>
    <row r="2942" spans="1:9" ht="6.6" hidden="1" customHeight="1">
      <c r="A2942" s="49"/>
      <c r="B2942" s="19"/>
      <c r="C2942" s="19"/>
      <c r="D2942" s="19"/>
      <c r="E2942" s="19"/>
      <c r="F2942" s="19"/>
    </row>
    <row r="2943" spans="1:9" hidden="1">
      <c r="A2943" s="117" t="s">
        <v>1</v>
      </c>
      <c r="B2943" s="292" t="s">
        <v>490</v>
      </c>
      <c r="C2943" s="293"/>
      <c r="D2943" s="293"/>
      <c r="E2943" s="294"/>
      <c r="F2943" s="117" t="s">
        <v>491</v>
      </c>
    </row>
    <row r="2944" spans="1:9" hidden="1">
      <c r="A2944" s="54">
        <v>1</v>
      </c>
      <c r="B2944" s="295" t="s">
        <v>533</v>
      </c>
      <c r="C2944" s="296">
        <f>ROUNDDOWN(AVERAGE(D2939:F2939),-6)</f>
        <v>3175000000</v>
      </c>
      <c r="D2944" s="296"/>
      <c r="E2944" s="297"/>
      <c r="F2944" s="119">
        <f>ROUNDDOWN(AVERAGE(D2939:F2939),-6)</f>
        <v>3175000000</v>
      </c>
    </row>
    <row r="2945" spans="1:9" hidden="1">
      <c r="A2945" s="54">
        <v>2</v>
      </c>
      <c r="B2945" s="295" t="s">
        <v>269</v>
      </c>
      <c r="C2945" s="296" t="e">
        <f>#REF!</f>
        <v>#REF!</v>
      </c>
      <c r="D2945" s="296"/>
      <c r="E2945" s="297"/>
      <c r="F2945" s="165">
        <f>F2934</f>
        <v>0.69399999999999995</v>
      </c>
    </row>
    <row r="2946" spans="1:9" hidden="1">
      <c r="A2946" s="117">
        <v>3</v>
      </c>
      <c r="B2946" s="298" t="s">
        <v>527</v>
      </c>
      <c r="C2946" s="299" t="e">
        <f>ROUND(C2944*C2945,-6)</f>
        <v>#REF!</v>
      </c>
      <c r="D2946" s="299"/>
      <c r="E2946" s="300"/>
      <c r="F2946" s="166">
        <f>ROUND(F2944*F2945,-7)</f>
        <v>2200000000</v>
      </c>
    </row>
    <row r="2947" spans="1:9" hidden="1">
      <c r="A2947" s="303" t="s">
        <v>531</v>
      </c>
      <c r="B2947" s="303"/>
      <c r="C2947" s="303"/>
      <c r="D2947" s="303"/>
      <c r="E2947" s="303"/>
      <c r="F2947" s="303"/>
    </row>
    <row r="2948" spans="1:9" ht="13.35" hidden="1" customHeight="1">
      <c r="A2948" s="52"/>
      <c r="F2948" s="134" t="s">
        <v>270</v>
      </c>
    </row>
    <row r="2949" spans="1:9" hidden="1">
      <c r="A2949" s="307" t="s">
        <v>271</v>
      </c>
      <c r="B2949" s="308"/>
      <c r="C2949" s="309"/>
      <c r="D2949" s="135" t="s">
        <v>6</v>
      </c>
      <c r="E2949" s="135" t="s">
        <v>532</v>
      </c>
      <c r="F2949" s="135" t="s">
        <v>492</v>
      </c>
    </row>
    <row r="2950" spans="1:9" hidden="1">
      <c r="A2950" s="310" t="str">
        <f>B2939</f>
        <v>Xe ô tô tải tự đổ LGMG MT95</v>
      </c>
      <c r="B2950" s="311"/>
      <c r="C2950" s="312"/>
      <c r="D2950" s="138">
        <v>1</v>
      </c>
      <c r="E2950" s="140">
        <f>F2946</f>
        <v>2200000000</v>
      </c>
      <c r="F2950" s="140">
        <f>ROUND(D2950*E2950,-6)</f>
        <v>2200000000</v>
      </c>
    </row>
    <row r="2951" spans="1:9" hidden="1">
      <c r="A2951" s="24"/>
      <c r="B2951" s="24"/>
      <c r="C2951" s="22"/>
      <c r="D2951" s="24"/>
      <c r="E2951" s="24"/>
      <c r="F2951" s="24"/>
    </row>
    <row r="2952" spans="1:9" s="22" customFormat="1" hidden="1">
      <c r="A2952" s="22" t="s">
        <v>537</v>
      </c>
      <c r="B2952" s="22" t="e">
        <f>'Bảng tổng hợp kết quả'!#REF!</f>
        <v>#REF!</v>
      </c>
      <c r="E2952" s="159"/>
      <c r="F2952" s="156"/>
      <c r="I2952" s="23"/>
    </row>
    <row r="2953" spans="1:9" ht="19.7" hidden="1" customHeight="1">
      <c r="A2953" s="303" t="s">
        <v>272</v>
      </c>
      <c r="B2953" s="303"/>
      <c r="C2953" s="303"/>
      <c r="D2953" s="303"/>
      <c r="E2953" s="303"/>
      <c r="F2953" s="303"/>
      <c r="G2953" s="303"/>
    </row>
    <row r="2954" spans="1:9" hidden="1">
      <c r="A2954" s="24" t="s">
        <v>61</v>
      </c>
      <c r="B2954" s="25" t="s">
        <v>62</v>
      </c>
      <c r="C2954" s="22"/>
      <c r="D2954" s="303"/>
      <c r="E2954" s="303"/>
      <c r="F2954" s="303"/>
      <c r="G2954" s="303"/>
    </row>
    <row r="2955" spans="1:9" hidden="1">
      <c r="A2955" s="27" t="s">
        <v>55</v>
      </c>
      <c r="B2955" s="28" t="s">
        <v>63</v>
      </c>
      <c r="C2955" s="28" t="s">
        <v>64</v>
      </c>
      <c r="D2955" s="305" t="e">
        <f>B2952</f>
        <v>#REF!</v>
      </c>
      <c r="E2955" s="305"/>
      <c r="F2955" s="305"/>
      <c r="G2955" s="305"/>
    </row>
    <row r="2956" spans="1:9" hidden="1">
      <c r="A2956" s="27" t="s">
        <v>55</v>
      </c>
      <c r="B2956" s="29" t="s">
        <v>65</v>
      </c>
      <c r="C2956" s="28" t="s">
        <v>64</v>
      </c>
      <c r="D2956" s="305" t="s">
        <v>348</v>
      </c>
      <c r="E2956" s="305"/>
      <c r="F2956" s="305"/>
      <c r="G2956" s="305"/>
    </row>
    <row r="2957" spans="1:9" hidden="1">
      <c r="A2957" s="27" t="s">
        <v>55</v>
      </c>
      <c r="B2957" s="29" t="s">
        <v>4</v>
      </c>
      <c r="C2957" s="28" t="s">
        <v>64</v>
      </c>
      <c r="D2957" s="306" t="s">
        <v>36</v>
      </c>
      <c r="E2957" s="306"/>
      <c r="F2957" s="306"/>
      <c r="G2957" s="306"/>
    </row>
    <row r="2958" spans="1:9" hidden="1">
      <c r="A2958" s="27" t="s">
        <v>55</v>
      </c>
      <c r="B2958" s="29" t="s">
        <v>3</v>
      </c>
      <c r="C2958" s="28"/>
      <c r="D2958" s="29">
        <v>2022</v>
      </c>
      <c r="E2958" s="29"/>
      <c r="F2958" s="29"/>
      <c r="G2958" s="29"/>
    </row>
    <row r="2959" spans="1:9" hidden="1">
      <c r="A2959" s="27" t="s">
        <v>55</v>
      </c>
      <c r="B2959" s="30" t="s">
        <v>66</v>
      </c>
      <c r="C2959" s="30" t="s">
        <v>64</v>
      </c>
      <c r="D2959" s="301" t="s">
        <v>538</v>
      </c>
      <c r="E2959" s="301"/>
      <c r="F2959" s="301"/>
      <c r="G2959" s="301"/>
    </row>
    <row r="2960" spans="1:9" hidden="1">
      <c r="A2960" s="27" t="s">
        <v>55</v>
      </c>
      <c r="B2960" s="30" t="s">
        <v>67</v>
      </c>
      <c r="C2960" s="30" t="s">
        <v>64</v>
      </c>
      <c r="D2960" s="301" t="s">
        <v>539</v>
      </c>
      <c r="E2960" s="301"/>
      <c r="F2960" s="301"/>
      <c r="G2960" s="301"/>
    </row>
    <row r="2961" spans="1:7" hidden="1">
      <c r="A2961" s="27" t="s">
        <v>55</v>
      </c>
      <c r="B2961" s="30" t="s">
        <v>68</v>
      </c>
      <c r="C2961" s="30" t="s">
        <v>64</v>
      </c>
      <c r="D2961" s="301" t="s">
        <v>540</v>
      </c>
      <c r="E2961" s="301"/>
      <c r="F2961" s="301"/>
      <c r="G2961" s="301"/>
    </row>
    <row r="2962" spans="1:7" hidden="1">
      <c r="A2962" s="27" t="s">
        <v>55</v>
      </c>
      <c r="B2962" s="30" t="s">
        <v>69</v>
      </c>
      <c r="C2962" s="30" t="s">
        <v>64</v>
      </c>
      <c r="D2962" s="301" t="s">
        <v>277</v>
      </c>
      <c r="E2962" s="301"/>
      <c r="F2962" s="301"/>
      <c r="G2962" s="301"/>
    </row>
    <row r="2963" spans="1:7" hidden="1">
      <c r="A2963" s="27" t="s">
        <v>55</v>
      </c>
      <c r="B2963" s="30" t="s">
        <v>70</v>
      </c>
      <c r="C2963" s="30" t="s">
        <v>64</v>
      </c>
      <c r="D2963" s="301" t="s">
        <v>374</v>
      </c>
      <c r="E2963" s="301"/>
      <c r="F2963" s="301"/>
      <c r="G2963" s="301"/>
    </row>
    <row r="2964" spans="1:7" hidden="1">
      <c r="A2964" s="27" t="s">
        <v>55</v>
      </c>
      <c r="B2964" s="30" t="s">
        <v>71</v>
      </c>
      <c r="C2964" s="30" t="s">
        <v>64</v>
      </c>
      <c r="D2964" s="301" t="s">
        <v>541</v>
      </c>
      <c r="E2964" s="301"/>
      <c r="F2964" s="301"/>
      <c r="G2964" s="301"/>
    </row>
    <row r="2965" spans="1:7" hidden="1">
      <c r="A2965" s="27" t="s">
        <v>55</v>
      </c>
      <c r="B2965" s="30" t="s">
        <v>72</v>
      </c>
      <c r="C2965" s="30" t="s">
        <v>64</v>
      </c>
      <c r="D2965" s="301" t="s">
        <v>542</v>
      </c>
      <c r="E2965" s="301"/>
      <c r="F2965" s="301"/>
      <c r="G2965" s="301"/>
    </row>
    <row r="2966" spans="1:7" hidden="1">
      <c r="A2966" s="27" t="s">
        <v>55</v>
      </c>
      <c r="B2966" s="30" t="s">
        <v>73</v>
      </c>
      <c r="C2966" s="30" t="s">
        <v>64</v>
      </c>
      <c r="D2966" s="301" t="s">
        <v>543</v>
      </c>
      <c r="E2966" s="301"/>
      <c r="F2966" s="301"/>
      <c r="G2966" s="301"/>
    </row>
    <row r="2967" spans="1:7" hidden="1">
      <c r="A2967" s="27" t="s">
        <v>55</v>
      </c>
      <c r="B2967" s="30" t="s">
        <v>75</v>
      </c>
      <c r="C2967" s="30" t="s">
        <v>64</v>
      </c>
      <c r="D2967" s="301" t="s">
        <v>544</v>
      </c>
      <c r="E2967" s="301"/>
      <c r="F2967" s="301"/>
      <c r="G2967" s="301"/>
    </row>
    <row r="2968" spans="1:7" hidden="1">
      <c r="A2968" s="27" t="s">
        <v>55</v>
      </c>
      <c r="B2968" s="30" t="s">
        <v>78</v>
      </c>
      <c r="C2968" s="30" t="s">
        <v>64</v>
      </c>
      <c r="D2968" s="301" t="s">
        <v>300</v>
      </c>
      <c r="E2968" s="301"/>
      <c r="F2968" s="301"/>
      <c r="G2968" s="301"/>
    </row>
    <row r="2969" spans="1:7" hidden="1">
      <c r="A2969" s="27" t="s">
        <v>55</v>
      </c>
      <c r="B2969" s="30" t="s">
        <v>79</v>
      </c>
      <c r="C2969" s="30" t="s">
        <v>64</v>
      </c>
      <c r="D2969" s="301" t="s">
        <v>545</v>
      </c>
      <c r="E2969" s="301"/>
      <c r="F2969" s="301"/>
      <c r="G2969" s="301"/>
    </row>
    <row r="2970" spans="1:7" hidden="1">
      <c r="A2970" s="27" t="s">
        <v>55</v>
      </c>
      <c r="B2970" s="30" t="s">
        <v>80</v>
      </c>
      <c r="C2970" s="30" t="s">
        <v>64</v>
      </c>
      <c r="D2970" s="301" t="s">
        <v>546</v>
      </c>
      <c r="E2970" s="301"/>
      <c r="F2970" s="301"/>
      <c r="G2970" s="301"/>
    </row>
    <row r="2971" spans="1:7" ht="36" hidden="1" customHeight="1">
      <c r="A2971" s="27" t="s">
        <v>81</v>
      </c>
      <c r="B2971" s="28" t="s">
        <v>82</v>
      </c>
      <c r="C2971" s="30" t="s">
        <v>64</v>
      </c>
      <c r="D2971" s="348" t="s">
        <v>302</v>
      </c>
      <c r="E2971" s="348"/>
      <c r="F2971" s="348"/>
      <c r="G2971" s="348"/>
    </row>
    <row r="2972" spans="1:7" ht="21.75" hidden="1" customHeight="1">
      <c r="A2972" s="27" t="s">
        <v>55</v>
      </c>
      <c r="B2972" s="28" t="s">
        <v>83</v>
      </c>
      <c r="C2972" s="30" t="s">
        <v>64</v>
      </c>
      <c r="D2972" s="31" t="s">
        <v>84</v>
      </c>
      <c r="E2972" s="32" t="s">
        <v>85</v>
      </c>
      <c r="F2972" s="29" t="s">
        <v>86</v>
      </c>
      <c r="G2972" s="28" t="s">
        <v>87</v>
      </c>
    </row>
    <row r="2973" spans="1:7" ht="21.75" hidden="1" customHeight="1">
      <c r="A2973" s="27" t="s">
        <v>55</v>
      </c>
      <c r="B2973" s="5" t="s">
        <v>88</v>
      </c>
      <c r="C2973" s="30" t="s">
        <v>64</v>
      </c>
      <c r="D2973" s="31" t="s">
        <v>89</v>
      </c>
      <c r="E2973" s="32" t="s">
        <v>90</v>
      </c>
      <c r="F2973" s="29" t="s">
        <v>91</v>
      </c>
      <c r="G2973" s="28" t="s">
        <v>92</v>
      </c>
    </row>
    <row r="2974" spans="1:7" ht="21.75" hidden="1" customHeight="1">
      <c r="A2974" s="27" t="s">
        <v>55</v>
      </c>
      <c r="B2974" s="5" t="s">
        <v>93</v>
      </c>
      <c r="C2974" s="30" t="s">
        <v>64</v>
      </c>
      <c r="D2974" s="31" t="s">
        <v>94</v>
      </c>
      <c r="E2974" s="32" t="s">
        <v>90</v>
      </c>
      <c r="F2974" s="29" t="s">
        <v>95</v>
      </c>
      <c r="G2974" s="28" t="s">
        <v>92</v>
      </c>
    </row>
    <row r="2975" spans="1:7" ht="21.75" hidden="1" customHeight="1">
      <c r="A2975" s="27" t="s">
        <v>55</v>
      </c>
      <c r="B2975" s="5" t="s">
        <v>96</v>
      </c>
      <c r="C2975" s="30" t="s">
        <v>64</v>
      </c>
      <c r="D2975" s="31" t="s">
        <v>89</v>
      </c>
      <c r="E2975" s="32" t="s">
        <v>90</v>
      </c>
      <c r="F2975" s="29" t="s">
        <v>97</v>
      </c>
      <c r="G2975" s="28" t="s">
        <v>92</v>
      </c>
    </row>
    <row r="2976" spans="1:7" ht="21.75" hidden="1" customHeight="1">
      <c r="A2976" s="27" t="s">
        <v>55</v>
      </c>
      <c r="B2976" s="5" t="s">
        <v>98</v>
      </c>
      <c r="C2976" s="30" t="s">
        <v>64</v>
      </c>
      <c r="D2976" s="31" t="s">
        <v>99</v>
      </c>
      <c r="E2976" s="32" t="s">
        <v>90</v>
      </c>
      <c r="F2976" s="29" t="s">
        <v>100</v>
      </c>
      <c r="G2976" s="28" t="s">
        <v>92</v>
      </c>
    </row>
    <row r="2977" spans="1:7" ht="21.75" hidden="1" customHeight="1">
      <c r="A2977" s="27" t="s">
        <v>55</v>
      </c>
      <c r="B2977" s="5" t="s">
        <v>101</v>
      </c>
      <c r="C2977" s="30" t="s">
        <v>64</v>
      </c>
      <c r="D2977" s="31" t="s">
        <v>99</v>
      </c>
      <c r="E2977" s="32" t="s">
        <v>90</v>
      </c>
      <c r="F2977" s="29" t="s">
        <v>102</v>
      </c>
      <c r="G2977" s="28" t="s">
        <v>103</v>
      </c>
    </row>
    <row r="2978" spans="1:7" ht="21.75" hidden="1" customHeight="1">
      <c r="A2978" s="27" t="s">
        <v>55</v>
      </c>
      <c r="B2978" s="5" t="s">
        <v>104</v>
      </c>
      <c r="C2978" s="30" t="s">
        <v>64</v>
      </c>
      <c r="D2978" s="31" t="s">
        <v>94</v>
      </c>
      <c r="E2978" s="32" t="s">
        <v>90</v>
      </c>
      <c r="F2978" s="29" t="s">
        <v>105</v>
      </c>
      <c r="G2978" s="28" t="s">
        <v>106</v>
      </c>
    </row>
    <row r="2979" spans="1:7" ht="21.75" hidden="1" customHeight="1">
      <c r="A2979" s="27" t="s">
        <v>55</v>
      </c>
      <c r="B2979" s="5" t="s">
        <v>107</v>
      </c>
      <c r="C2979" s="30" t="s">
        <v>64</v>
      </c>
      <c r="D2979" s="31" t="s">
        <v>108</v>
      </c>
      <c r="E2979" s="32" t="s">
        <v>90</v>
      </c>
      <c r="F2979" s="29" t="s">
        <v>109</v>
      </c>
      <c r="G2979" s="28" t="s">
        <v>110</v>
      </c>
    </row>
    <row r="2980" spans="1:7" ht="21.75" hidden="1" customHeight="1">
      <c r="A2980" s="27" t="s">
        <v>55</v>
      </c>
      <c r="B2980" s="28" t="s">
        <v>111</v>
      </c>
      <c r="C2980" s="30" t="s">
        <v>64</v>
      </c>
      <c r="D2980" s="5" t="s">
        <v>112</v>
      </c>
      <c r="E2980" s="32" t="s">
        <v>90</v>
      </c>
      <c r="F2980" s="29" t="s">
        <v>113</v>
      </c>
      <c r="G2980" s="28" t="s">
        <v>110</v>
      </c>
    </row>
    <row r="2981" spans="1:7" ht="21.75" hidden="1" customHeight="1">
      <c r="A2981" s="27" t="s">
        <v>55</v>
      </c>
      <c r="B2981" s="28" t="s">
        <v>114</v>
      </c>
      <c r="C2981" s="30" t="s">
        <v>64</v>
      </c>
      <c r="D2981" s="31" t="s">
        <v>115</v>
      </c>
      <c r="E2981" s="32" t="s">
        <v>90</v>
      </c>
      <c r="F2981" s="29" t="s">
        <v>116</v>
      </c>
      <c r="G2981" s="28" t="s">
        <v>110</v>
      </c>
    </row>
    <row r="2982" spans="1:7" ht="21.75" hidden="1" customHeight="1">
      <c r="A2982" s="27" t="s">
        <v>55</v>
      </c>
      <c r="B2982" s="28" t="s">
        <v>117</v>
      </c>
      <c r="C2982" s="30" t="s">
        <v>64</v>
      </c>
      <c r="D2982" s="31" t="s">
        <v>94</v>
      </c>
      <c r="E2982" s="32" t="s">
        <v>90</v>
      </c>
      <c r="F2982" s="29" t="s">
        <v>118</v>
      </c>
      <c r="G2982" s="28" t="s">
        <v>110</v>
      </c>
    </row>
    <row r="2983" spans="1:7" ht="21.75" hidden="1" customHeight="1">
      <c r="A2983" s="27" t="s">
        <v>55</v>
      </c>
      <c r="B2983" s="28" t="s">
        <v>119</v>
      </c>
      <c r="C2983" s="30" t="s">
        <v>64</v>
      </c>
      <c r="D2983" s="31" t="s">
        <v>120</v>
      </c>
      <c r="E2983" s="32" t="s">
        <v>90</v>
      </c>
      <c r="F2983" s="29" t="s">
        <v>121</v>
      </c>
      <c r="G2983" s="28" t="s">
        <v>110</v>
      </c>
    </row>
    <row r="2984" spans="1:7" ht="21.75" hidden="1" customHeight="1">
      <c r="A2984" s="27" t="s">
        <v>55</v>
      </c>
      <c r="B2984" s="28" t="s">
        <v>122</v>
      </c>
      <c r="C2984" s="30" t="s">
        <v>64</v>
      </c>
      <c r="D2984" s="31" t="s">
        <v>108</v>
      </c>
      <c r="E2984" s="32" t="s">
        <v>90</v>
      </c>
      <c r="F2984" s="29" t="s">
        <v>123</v>
      </c>
      <c r="G2984" s="28" t="s">
        <v>110</v>
      </c>
    </row>
    <row r="2985" spans="1:7" ht="21.75" hidden="1" customHeight="1">
      <c r="A2985" s="27" t="s">
        <v>55</v>
      </c>
      <c r="B2985" s="28" t="s">
        <v>124</v>
      </c>
      <c r="C2985" s="30" t="s">
        <v>64</v>
      </c>
      <c r="D2985" s="31" t="s">
        <v>108</v>
      </c>
      <c r="E2985" s="32" t="s">
        <v>90</v>
      </c>
      <c r="F2985" s="29" t="s">
        <v>125</v>
      </c>
      <c r="G2985" s="28" t="s">
        <v>126</v>
      </c>
    </row>
    <row r="2986" spans="1:7" ht="21.75" hidden="1" customHeight="1">
      <c r="A2986" s="27" t="s">
        <v>55</v>
      </c>
      <c r="B2986" s="28" t="s">
        <v>127</v>
      </c>
      <c r="C2986" s="30" t="s">
        <v>64</v>
      </c>
      <c r="D2986" s="31" t="s">
        <v>108</v>
      </c>
      <c r="E2986" s="32" t="s">
        <v>90</v>
      </c>
      <c r="F2986" s="29" t="s">
        <v>128</v>
      </c>
      <c r="G2986" s="28" t="s">
        <v>129</v>
      </c>
    </row>
    <row r="2987" spans="1:7" ht="21.75" hidden="1" customHeight="1">
      <c r="A2987" s="27" t="s">
        <v>55</v>
      </c>
      <c r="B2987" s="28" t="s">
        <v>130</v>
      </c>
      <c r="C2987" s="30" t="s">
        <v>64</v>
      </c>
      <c r="D2987" s="31" t="s">
        <v>131</v>
      </c>
      <c r="E2987" s="32" t="s">
        <v>90</v>
      </c>
      <c r="F2987" s="29" t="s">
        <v>132</v>
      </c>
      <c r="G2987" s="28" t="s">
        <v>129</v>
      </c>
    </row>
    <row r="2988" spans="1:7" ht="21.75" hidden="1" customHeight="1">
      <c r="A2988" s="27" t="s">
        <v>55</v>
      </c>
      <c r="B2988" s="5" t="s">
        <v>133</v>
      </c>
      <c r="C2988" s="30" t="s">
        <v>64</v>
      </c>
      <c r="D2988" s="31" t="s">
        <v>134</v>
      </c>
      <c r="E2988" s="32" t="s">
        <v>90</v>
      </c>
      <c r="F2988" s="29" t="s">
        <v>135</v>
      </c>
      <c r="G2988" s="28" t="s">
        <v>129</v>
      </c>
    </row>
    <row r="2989" spans="1:7" ht="21.75" hidden="1" customHeight="1">
      <c r="A2989" s="27" t="s">
        <v>55</v>
      </c>
      <c r="B2989" s="28" t="s">
        <v>136</v>
      </c>
      <c r="C2989" s="30" t="s">
        <v>64</v>
      </c>
      <c r="D2989" s="31" t="s">
        <v>131</v>
      </c>
      <c r="E2989" s="32" t="s">
        <v>90</v>
      </c>
      <c r="F2989" s="29" t="s">
        <v>137</v>
      </c>
      <c r="G2989" s="28" t="s">
        <v>129</v>
      </c>
    </row>
    <row r="2990" spans="1:7" ht="21.75" hidden="1" customHeight="1">
      <c r="A2990" s="27" t="s">
        <v>55</v>
      </c>
      <c r="B2990" s="28" t="s">
        <v>138</v>
      </c>
      <c r="C2990" s="30" t="s">
        <v>64</v>
      </c>
      <c r="D2990" s="31" t="s">
        <v>131</v>
      </c>
      <c r="E2990" s="32" t="s">
        <v>90</v>
      </c>
      <c r="F2990" s="29" t="s">
        <v>139</v>
      </c>
      <c r="G2990" s="28" t="s">
        <v>87</v>
      </c>
    </row>
    <row r="2991" spans="1:7" ht="21.75" hidden="1" customHeight="1">
      <c r="A2991" s="27" t="s">
        <v>55</v>
      </c>
      <c r="B2991" s="28" t="s">
        <v>140</v>
      </c>
      <c r="C2991" s="30" t="s">
        <v>64</v>
      </c>
      <c r="D2991" s="31" t="s">
        <v>94</v>
      </c>
      <c r="E2991" s="32" t="s">
        <v>90</v>
      </c>
      <c r="F2991" s="29" t="s">
        <v>141</v>
      </c>
      <c r="G2991" s="28" t="s">
        <v>87</v>
      </c>
    </row>
    <row r="2992" spans="1:7" ht="21.75" hidden="1" customHeight="1">
      <c r="A2992" s="27" t="s">
        <v>55</v>
      </c>
      <c r="B2992" s="28" t="s">
        <v>142</v>
      </c>
      <c r="C2992" s="30" t="s">
        <v>64</v>
      </c>
      <c r="D2992" s="31" t="s">
        <v>94</v>
      </c>
      <c r="E2992" s="32" t="s">
        <v>90</v>
      </c>
      <c r="F2992" s="29" t="s">
        <v>143</v>
      </c>
      <c r="G2992" s="28" t="s">
        <v>144</v>
      </c>
    </row>
    <row r="2993" spans="1:7" ht="21.75" hidden="1" customHeight="1">
      <c r="A2993" s="27" t="s">
        <v>55</v>
      </c>
      <c r="B2993" s="28" t="s">
        <v>145</v>
      </c>
      <c r="C2993" s="30" t="s">
        <v>64</v>
      </c>
      <c r="D2993" s="31" t="s">
        <v>99</v>
      </c>
      <c r="E2993" s="32" t="s">
        <v>90</v>
      </c>
      <c r="F2993" s="29" t="s">
        <v>146</v>
      </c>
      <c r="G2993" s="28" t="s">
        <v>147</v>
      </c>
    </row>
    <row r="2994" spans="1:7" ht="21.75" hidden="1" customHeight="1">
      <c r="A2994" s="27" t="s">
        <v>55</v>
      </c>
      <c r="B2994" s="28" t="s">
        <v>148</v>
      </c>
      <c r="C2994" s="30" t="s">
        <v>64</v>
      </c>
      <c r="D2994" s="31" t="s">
        <v>99</v>
      </c>
      <c r="E2994" s="32" t="s">
        <v>90</v>
      </c>
      <c r="F2994" s="29" t="s">
        <v>149</v>
      </c>
      <c r="G2994" s="28" t="s">
        <v>150</v>
      </c>
    </row>
    <row r="2995" spans="1:7" ht="21.75" hidden="1" customHeight="1">
      <c r="A2995" s="27" t="s">
        <v>55</v>
      </c>
      <c r="B2995" s="5" t="s">
        <v>151</v>
      </c>
      <c r="C2995" s="30" t="s">
        <v>64</v>
      </c>
      <c r="D2995" s="31" t="s">
        <v>99</v>
      </c>
      <c r="E2995" s="32" t="s">
        <v>90</v>
      </c>
      <c r="F2995" s="5" t="s">
        <v>152</v>
      </c>
      <c r="G2995" s="33" t="s">
        <v>147</v>
      </c>
    </row>
    <row r="2996" spans="1:7" ht="21.75" hidden="1" customHeight="1">
      <c r="A2996" s="27" t="s">
        <v>55</v>
      </c>
      <c r="B2996" s="5" t="s">
        <v>153</v>
      </c>
      <c r="C2996" s="30" t="s">
        <v>64</v>
      </c>
      <c r="D2996" s="33" t="s">
        <v>94</v>
      </c>
      <c r="E2996" s="32" t="s">
        <v>90</v>
      </c>
      <c r="F2996" s="5" t="s">
        <v>154</v>
      </c>
      <c r="G2996" s="33" t="s">
        <v>155</v>
      </c>
    </row>
    <row r="2997" spans="1:7" ht="21.75" hidden="1" customHeight="1">
      <c r="A2997" s="27" t="s">
        <v>55</v>
      </c>
      <c r="B2997" s="5" t="s">
        <v>156</v>
      </c>
      <c r="C2997" s="30" t="s">
        <v>64</v>
      </c>
      <c r="D2997" s="33" t="s">
        <v>115</v>
      </c>
      <c r="E2997" s="32" t="s">
        <v>90</v>
      </c>
      <c r="F2997" s="5" t="s">
        <v>157</v>
      </c>
      <c r="G2997" s="33" t="s">
        <v>155</v>
      </c>
    </row>
    <row r="2998" spans="1:7" ht="21.75" hidden="1" customHeight="1">
      <c r="A2998" s="27" t="s">
        <v>55</v>
      </c>
      <c r="B2998" s="5" t="s">
        <v>158</v>
      </c>
      <c r="C2998" s="30" t="s">
        <v>64</v>
      </c>
      <c r="D2998" s="33" t="s">
        <v>99</v>
      </c>
      <c r="E2998" s="32" t="s">
        <v>90</v>
      </c>
      <c r="F2998" s="5" t="s">
        <v>159</v>
      </c>
      <c r="G2998" s="33" t="s">
        <v>155</v>
      </c>
    </row>
    <row r="2999" spans="1:7" ht="21.75" hidden="1" customHeight="1">
      <c r="A2999" s="27" t="s">
        <v>55</v>
      </c>
      <c r="B2999" s="5" t="s">
        <v>160</v>
      </c>
      <c r="C2999" s="30" t="s">
        <v>64</v>
      </c>
      <c r="D2999" s="33" t="s">
        <v>161</v>
      </c>
      <c r="E2999" s="32"/>
      <c r="F2999" s="29"/>
      <c r="G2999" s="28"/>
    </row>
    <row r="3000" spans="1:7" ht="21.75" hidden="1" customHeight="1">
      <c r="A3000" s="27" t="s">
        <v>55</v>
      </c>
      <c r="C3000" s="30" t="s">
        <v>64</v>
      </c>
      <c r="E3000" s="32"/>
      <c r="F3000" s="29"/>
      <c r="G3000" s="28"/>
    </row>
    <row r="3001" spans="1:7" ht="21.75" hidden="1" customHeight="1">
      <c r="A3001" s="27" t="s">
        <v>55</v>
      </c>
      <c r="C3001" s="30" t="s">
        <v>64</v>
      </c>
      <c r="E3001" s="32"/>
      <c r="F3001" s="29"/>
      <c r="G3001" s="28"/>
    </row>
    <row r="3002" spans="1:7" ht="21.75" hidden="1" customHeight="1">
      <c r="A3002" s="27" t="s">
        <v>55</v>
      </c>
      <c r="C3002" s="30" t="s">
        <v>64</v>
      </c>
      <c r="E3002" s="32"/>
      <c r="F3002" s="29"/>
      <c r="G3002" s="28"/>
    </row>
    <row r="3003" spans="1:7" ht="21.75" hidden="1" customHeight="1">
      <c r="A3003" s="27" t="s">
        <v>55</v>
      </c>
      <c r="C3003" s="30" t="s">
        <v>64</v>
      </c>
      <c r="E3003" s="32"/>
      <c r="F3003" s="29"/>
      <c r="G3003" s="28"/>
    </row>
    <row r="3004" spans="1:7" ht="21.75" hidden="1" customHeight="1">
      <c r="A3004" s="27" t="s">
        <v>55</v>
      </c>
      <c r="B3004" s="5" t="s">
        <v>116</v>
      </c>
      <c r="C3004" s="30" t="s">
        <v>64</v>
      </c>
      <c r="D3004" s="33" t="s">
        <v>161</v>
      </c>
      <c r="E3004" s="34"/>
      <c r="F3004" s="29" t="s">
        <v>162</v>
      </c>
      <c r="G3004" s="28" t="s">
        <v>147</v>
      </c>
    </row>
    <row r="3005" spans="1:7" ht="21.75" hidden="1" customHeight="1">
      <c r="A3005" s="27" t="s">
        <v>55</v>
      </c>
      <c r="B3005" s="28" t="s">
        <v>138</v>
      </c>
      <c r="C3005" s="30" t="s">
        <v>64</v>
      </c>
      <c r="D3005" s="31" t="s">
        <v>131</v>
      </c>
      <c r="E3005" s="32"/>
      <c r="F3005" s="29"/>
      <c r="G3005" s="28"/>
    </row>
    <row r="3006" spans="1:7" ht="8.25" hidden="1" customHeight="1">
      <c r="A3006" s="19"/>
      <c r="B3006" s="314"/>
      <c r="C3006" s="314"/>
      <c r="D3006" s="314"/>
      <c r="E3006" s="314"/>
      <c r="F3006" s="314"/>
      <c r="G3006" s="314"/>
    </row>
    <row r="3007" spans="1:7" ht="21" hidden="1" customHeight="1">
      <c r="A3007" s="303" t="s">
        <v>273</v>
      </c>
      <c r="B3007" s="303"/>
      <c r="C3007" s="303"/>
      <c r="D3007" s="303"/>
      <c r="E3007" s="303"/>
      <c r="F3007" s="303"/>
      <c r="G3007" s="303"/>
    </row>
    <row r="3008" spans="1:7" ht="21.75" hidden="1" customHeight="1">
      <c r="A3008" s="303" t="s">
        <v>163</v>
      </c>
      <c r="B3008" s="303"/>
      <c r="C3008" s="303"/>
      <c r="D3008" s="303"/>
      <c r="E3008" s="303"/>
      <c r="F3008" s="303"/>
      <c r="G3008" s="303"/>
    </row>
    <row r="3009" spans="1:9" ht="36" hidden="1" customHeight="1">
      <c r="A3009" s="315" t="s">
        <v>164</v>
      </c>
      <c r="B3009" s="315"/>
      <c r="C3009" s="315"/>
      <c r="D3009" s="315"/>
      <c r="E3009" s="315"/>
      <c r="F3009" s="315"/>
      <c r="G3009" s="315"/>
      <c r="H3009" s="36"/>
      <c r="I3009" s="37"/>
    </row>
    <row r="3010" spans="1:9" s="40" customFormat="1" ht="3" hidden="1" customHeight="1">
      <c r="A3010" s="359"/>
      <c r="B3010" s="359"/>
      <c r="C3010" s="359"/>
      <c r="D3010" s="359"/>
      <c r="E3010" s="359"/>
      <c r="F3010" s="359"/>
      <c r="G3010" s="359"/>
      <c r="H3010" s="38"/>
      <c r="I3010" s="39"/>
    </row>
    <row r="3011" spans="1:9" s="40" customFormat="1" ht="32.25" hidden="1" customHeight="1">
      <c r="A3011" s="41" t="s">
        <v>55</v>
      </c>
      <c r="B3011" s="360" t="s">
        <v>165</v>
      </c>
      <c r="C3011" s="360"/>
      <c r="D3011" s="360"/>
      <c r="E3011" s="360"/>
      <c r="F3011" s="360"/>
      <c r="G3011" s="360"/>
      <c r="H3011" s="42" t="s">
        <v>166</v>
      </c>
      <c r="I3011" s="43"/>
    </row>
    <row r="3012" spans="1:9" s="40" customFormat="1" ht="32.25" hidden="1" customHeight="1">
      <c r="A3012" s="41" t="s">
        <v>55</v>
      </c>
      <c r="B3012" s="360" t="s">
        <v>167</v>
      </c>
      <c r="C3012" s="360"/>
      <c r="D3012" s="360"/>
      <c r="E3012" s="360"/>
      <c r="F3012" s="360"/>
      <c r="G3012" s="360"/>
      <c r="H3012" s="42" t="s">
        <v>168</v>
      </c>
      <c r="I3012" s="44"/>
    </row>
    <row r="3013" spans="1:9" s="40" customFormat="1" ht="32.25" hidden="1" customHeight="1">
      <c r="A3013" s="41" t="s">
        <v>55</v>
      </c>
      <c r="B3013" s="360" t="s">
        <v>169</v>
      </c>
      <c r="C3013" s="360"/>
      <c r="D3013" s="360"/>
      <c r="E3013" s="360"/>
      <c r="F3013" s="360"/>
      <c r="G3013" s="360"/>
      <c r="H3013" s="361" t="s">
        <v>170</v>
      </c>
      <c r="I3013" s="362"/>
    </row>
    <row r="3014" spans="1:9" s="48" customFormat="1" hidden="1">
      <c r="A3014" s="45" t="s">
        <v>81</v>
      </c>
      <c r="B3014" s="350" t="s">
        <v>171</v>
      </c>
      <c r="C3014" s="350"/>
      <c r="D3014" s="350"/>
      <c r="E3014" s="350"/>
      <c r="F3014" s="350"/>
      <c r="G3014" s="350"/>
      <c r="H3014" s="46"/>
      <c r="I3014" s="47"/>
    </row>
    <row r="3015" spans="1:9" s="49" customFormat="1" ht="10.5" hidden="1" customHeight="1">
      <c r="B3015" s="18"/>
      <c r="C3015" s="18"/>
      <c r="D3015" s="18"/>
      <c r="E3015" s="18"/>
      <c r="F3015" s="18"/>
      <c r="G3015" s="50"/>
    </row>
    <row r="3016" spans="1:9" s="52" customFormat="1" ht="24.75" hidden="1" customHeight="1">
      <c r="A3016" s="51" t="s">
        <v>1</v>
      </c>
      <c r="B3016" s="51" t="s">
        <v>172</v>
      </c>
      <c r="C3016" s="65"/>
      <c r="D3016" s="51" t="s">
        <v>173</v>
      </c>
      <c r="E3016" s="51" t="s">
        <v>174</v>
      </c>
      <c r="F3016" s="51" t="s">
        <v>175</v>
      </c>
      <c r="G3016" s="51" t="s">
        <v>176</v>
      </c>
      <c r="I3016" s="53"/>
    </row>
    <row r="3017" spans="1:9" ht="16.350000000000001" hidden="1" customHeight="1">
      <c r="A3017" s="54">
        <v>1</v>
      </c>
      <c r="B3017" s="55" t="s">
        <v>177</v>
      </c>
      <c r="C3017" s="202" t="s">
        <v>64</v>
      </c>
      <c r="D3017" s="57" t="s">
        <v>409</v>
      </c>
      <c r="E3017" s="57" t="str">
        <f>D3017</f>
        <v xml:space="preserve">Chở người </v>
      </c>
      <c r="F3017" s="57" t="str">
        <f>D3017</f>
        <v xml:space="preserve">Chở người </v>
      </c>
      <c r="G3017" s="57" t="str">
        <f>D3017</f>
        <v xml:space="preserve">Chở người </v>
      </c>
    </row>
    <row r="3018" spans="1:9" ht="18.600000000000001" hidden="1" customHeight="1">
      <c r="A3018" s="54">
        <v>2</v>
      </c>
      <c r="B3018" s="55" t="s">
        <v>178</v>
      </c>
      <c r="C3018" s="202" t="s">
        <v>64</v>
      </c>
      <c r="D3018" s="58" t="s">
        <v>304</v>
      </c>
      <c r="E3018" s="58" t="str">
        <f>D3018</f>
        <v>Ô tô con</v>
      </c>
      <c r="F3018" s="58" t="str">
        <f>D3018</f>
        <v>Ô tô con</v>
      </c>
      <c r="G3018" s="58" t="str">
        <f>D3018</f>
        <v>Ô tô con</v>
      </c>
    </row>
    <row r="3019" spans="1:9" hidden="1">
      <c r="A3019" s="59" t="s">
        <v>55</v>
      </c>
      <c r="B3019" s="55" t="s">
        <v>179</v>
      </c>
      <c r="C3019" s="202"/>
      <c r="D3019" s="58" t="str">
        <f>D2956</f>
        <v>TOYOTA</v>
      </c>
      <c r="E3019" s="58" t="str">
        <f>D3019</f>
        <v>TOYOTA</v>
      </c>
      <c r="F3019" s="58" t="str">
        <f>E3019</f>
        <v>TOYOTA</v>
      </c>
      <c r="G3019" s="58" t="str">
        <f>F3019</f>
        <v>TOYOTA</v>
      </c>
    </row>
    <row r="3020" spans="1:9" hidden="1">
      <c r="A3020" s="59" t="s">
        <v>55</v>
      </c>
      <c r="B3020" s="55" t="s">
        <v>3</v>
      </c>
      <c r="C3020" s="202"/>
      <c r="D3020" s="60">
        <f>D2958</f>
        <v>2022</v>
      </c>
      <c r="E3020" s="60">
        <f>D3020</f>
        <v>2022</v>
      </c>
      <c r="F3020" s="60">
        <f>D3020</f>
        <v>2022</v>
      </c>
      <c r="G3020" s="60">
        <f>D3020</f>
        <v>2022</v>
      </c>
    </row>
    <row r="3021" spans="1:9" hidden="1">
      <c r="A3021" s="59" t="s">
        <v>55</v>
      </c>
      <c r="B3021" s="55" t="s">
        <v>4</v>
      </c>
      <c r="C3021" s="202"/>
      <c r="D3021" s="58" t="str">
        <f>D2957</f>
        <v>Thái Lan</v>
      </c>
      <c r="E3021" s="58" t="str">
        <f>D3021</f>
        <v>Thái Lan</v>
      </c>
      <c r="F3021" s="58" t="str">
        <f>D3021</f>
        <v>Thái Lan</v>
      </c>
      <c r="G3021" s="58" t="str">
        <f>D3021</f>
        <v>Thái Lan</v>
      </c>
    </row>
    <row r="3022" spans="1:9" ht="58.35" hidden="1" customHeight="1">
      <c r="A3022" s="54">
        <v>3</v>
      </c>
      <c r="B3022" s="55" t="s">
        <v>180</v>
      </c>
      <c r="C3022" s="203" t="s">
        <v>64</v>
      </c>
      <c r="D3022" s="152"/>
      <c r="E3022" s="153" t="s">
        <v>547</v>
      </c>
      <c r="F3022" s="153" t="s">
        <v>549</v>
      </c>
      <c r="G3022" s="153" t="s">
        <v>550</v>
      </c>
    </row>
    <row r="3023" spans="1:9" s="63" customFormat="1" ht="21" hidden="1" customHeight="1">
      <c r="A3023" s="54">
        <v>4</v>
      </c>
      <c r="B3023" s="61" t="s">
        <v>181</v>
      </c>
      <c r="C3023" s="204" t="s">
        <v>64</v>
      </c>
      <c r="D3023" s="62" t="s">
        <v>279</v>
      </c>
      <c r="E3023" s="62" t="s">
        <v>279</v>
      </c>
      <c r="F3023" s="62" t="s">
        <v>279</v>
      </c>
      <c r="G3023" s="62" t="s">
        <v>279</v>
      </c>
      <c r="I3023" s="19"/>
    </row>
    <row r="3024" spans="1:9" s="67" customFormat="1" ht="30.6" hidden="1" customHeight="1">
      <c r="A3024" s="64">
        <v>5</v>
      </c>
      <c r="B3024" s="65" t="s">
        <v>182</v>
      </c>
      <c r="C3024" s="205" t="s">
        <v>64</v>
      </c>
      <c r="D3024" s="66" t="s">
        <v>183</v>
      </c>
      <c r="E3024" s="66" t="s">
        <v>183</v>
      </c>
      <c r="F3024" s="66" t="s">
        <v>183</v>
      </c>
      <c r="G3024" s="66" t="s">
        <v>183</v>
      </c>
      <c r="I3024" s="68"/>
    </row>
    <row r="3025" spans="1:9" ht="16.7" hidden="1" customHeight="1">
      <c r="A3025" s="69">
        <v>6</v>
      </c>
      <c r="B3025" s="70" t="s">
        <v>184</v>
      </c>
      <c r="C3025" s="205" t="s">
        <v>64</v>
      </c>
      <c r="D3025" s="71"/>
      <c r="E3025" s="72">
        <v>780000000</v>
      </c>
      <c r="F3025" s="72">
        <v>785000000</v>
      </c>
      <c r="G3025" s="72">
        <v>780000000</v>
      </c>
    </row>
    <row r="3026" spans="1:9" ht="21" hidden="1" customHeight="1">
      <c r="A3026" s="69">
        <v>7</v>
      </c>
      <c r="B3026" s="70" t="s">
        <v>185</v>
      </c>
      <c r="C3026" s="205" t="s">
        <v>64</v>
      </c>
      <c r="D3026" s="71"/>
      <c r="E3026" s="73">
        <v>0.92</v>
      </c>
      <c r="F3026" s="73">
        <v>0.92</v>
      </c>
      <c r="G3026" s="73">
        <v>0.92</v>
      </c>
      <c r="I3026" s="74" t="e">
        <f>E3140</f>
        <v>#REF!</v>
      </c>
    </row>
    <row r="3027" spans="1:9" ht="18" hidden="1" customHeight="1">
      <c r="A3027" s="69">
        <v>8</v>
      </c>
      <c r="B3027" s="70" t="s">
        <v>186</v>
      </c>
      <c r="C3027" s="205" t="s">
        <v>64</v>
      </c>
      <c r="D3027" s="71"/>
      <c r="E3027" s="75" t="s">
        <v>281</v>
      </c>
      <c r="F3027" s="75" t="s">
        <v>281</v>
      </c>
      <c r="G3027" s="75" t="s">
        <v>281</v>
      </c>
    </row>
    <row r="3028" spans="1:9" ht="20.45" hidden="1" customHeight="1">
      <c r="A3028" s="69">
        <v>9</v>
      </c>
      <c r="B3028" s="65" t="s">
        <v>187</v>
      </c>
      <c r="C3028" s="205" t="s">
        <v>64</v>
      </c>
      <c r="D3028" s="76" t="s">
        <v>188</v>
      </c>
      <c r="E3028" s="76" t="s">
        <v>188</v>
      </c>
      <c r="F3028" s="76" t="s">
        <v>188</v>
      </c>
      <c r="G3028" s="76" t="s">
        <v>188</v>
      </c>
    </row>
    <row r="3029" spans="1:9" ht="16.7" hidden="1" customHeight="1">
      <c r="A3029" s="77" t="s">
        <v>55</v>
      </c>
      <c r="B3029" s="65" t="s">
        <v>69</v>
      </c>
      <c r="C3029" s="205"/>
      <c r="D3029" s="76" t="str">
        <f>D2962</f>
        <v>Trắng</v>
      </c>
      <c r="E3029" s="76" t="s">
        <v>385</v>
      </c>
      <c r="F3029" s="76" t="s">
        <v>307</v>
      </c>
      <c r="G3029" s="76" t="s">
        <v>385</v>
      </c>
    </row>
    <row r="3030" spans="1:9" ht="16.7" hidden="1" customHeight="1">
      <c r="A3030" s="77" t="s">
        <v>55</v>
      </c>
      <c r="B3030" s="65" t="s">
        <v>189</v>
      </c>
      <c r="C3030" s="205"/>
      <c r="D3030" s="76" t="str">
        <f>D2970</f>
        <v>30H - 592.86</v>
      </c>
      <c r="E3030" s="76" t="s">
        <v>433</v>
      </c>
      <c r="F3030" s="76" t="s">
        <v>280</v>
      </c>
      <c r="G3030" s="76" t="s">
        <v>433</v>
      </c>
    </row>
    <row r="3031" spans="1:9" ht="16.7" hidden="1" customHeight="1">
      <c r="A3031" s="77" t="s">
        <v>55</v>
      </c>
      <c r="B3031" s="65" t="s">
        <v>190</v>
      </c>
      <c r="C3031" s="205"/>
      <c r="D3031" s="76">
        <v>26247</v>
      </c>
      <c r="E3031" s="76">
        <v>38000</v>
      </c>
      <c r="F3031" s="76">
        <v>23275</v>
      </c>
      <c r="G3031" s="76">
        <v>38142</v>
      </c>
    </row>
    <row r="3032" spans="1:9" ht="30.6" hidden="1" customHeight="1">
      <c r="A3032" s="64">
        <v>10</v>
      </c>
      <c r="B3032" s="65" t="s">
        <v>283</v>
      </c>
      <c r="C3032" s="205" t="s">
        <v>64</v>
      </c>
      <c r="D3032" s="71"/>
      <c r="E3032" s="79">
        <f>E3025*E3026</f>
        <v>717600000</v>
      </c>
      <c r="F3032" s="79">
        <f>F3025*F3026</f>
        <v>722200000</v>
      </c>
      <c r="G3032" s="79">
        <f>G3025*G3026</f>
        <v>717600000</v>
      </c>
    </row>
    <row r="3033" spans="1:9" ht="18.600000000000001" hidden="1" customHeight="1">
      <c r="A3033" s="69">
        <v>11</v>
      </c>
      <c r="B3033" s="70" t="s">
        <v>191</v>
      </c>
      <c r="C3033" s="205" t="s">
        <v>64</v>
      </c>
      <c r="D3033" s="80"/>
      <c r="E3033" s="16" t="s">
        <v>548</v>
      </c>
      <c r="F3033" s="81" t="s">
        <v>551</v>
      </c>
      <c r="G3033" s="81" t="s">
        <v>552</v>
      </c>
    </row>
    <row r="3034" spans="1:9" ht="21" hidden="1" customHeight="1">
      <c r="A3034" s="69">
        <v>12</v>
      </c>
      <c r="B3034" s="70" t="s">
        <v>192</v>
      </c>
      <c r="C3034" s="205" t="s">
        <v>64</v>
      </c>
      <c r="D3034" s="82"/>
      <c r="E3034" s="82" t="str">
        <f>D3023</f>
        <v>Tháng 10 năm 2023</v>
      </c>
      <c r="F3034" s="82" t="str">
        <f>E3034</f>
        <v>Tháng 10 năm 2023</v>
      </c>
      <c r="G3034" s="82" t="str">
        <f>E3034</f>
        <v>Tháng 10 năm 2023</v>
      </c>
    </row>
    <row r="3035" spans="1:9" ht="10.35" hidden="1" customHeight="1">
      <c r="G3035" s="83"/>
    </row>
    <row r="3036" spans="1:9" ht="22.5" hidden="1" customHeight="1">
      <c r="A3036" s="303" t="s">
        <v>193</v>
      </c>
      <c r="B3036" s="303"/>
      <c r="C3036" s="303"/>
      <c r="D3036" s="303"/>
      <c r="E3036" s="303"/>
      <c r="F3036" s="303"/>
      <c r="G3036" s="303"/>
    </row>
    <row r="3037" spans="1:9" s="40" customFormat="1" ht="54.75" hidden="1" customHeight="1">
      <c r="A3037" s="337" t="s">
        <v>194</v>
      </c>
      <c r="B3037" s="337"/>
      <c r="C3037" s="337"/>
      <c r="D3037" s="337"/>
      <c r="E3037" s="337"/>
      <c r="F3037" s="337"/>
      <c r="G3037" s="337"/>
      <c r="I3037" s="85"/>
    </row>
    <row r="3038" spans="1:9" s="40" customFormat="1" ht="72" hidden="1" customHeight="1">
      <c r="A3038" s="337" t="s">
        <v>195</v>
      </c>
      <c r="B3038" s="337"/>
      <c r="C3038" s="337"/>
      <c r="D3038" s="337"/>
      <c r="E3038" s="337"/>
      <c r="F3038" s="337"/>
      <c r="G3038" s="337"/>
      <c r="I3038" s="85"/>
    </row>
    <row r="3039" spans="1:9" s="40" customFormat="1" ht="21" hidden="1" customHeight="1">
      <c r="A3039" s="363" t="s">
        <v>196</v>
      </c>
      <c r="B3039" s="363"/>
      <c r="C3039" s="363"/>
      <c r="D3039" s="363"/>
      <c r="E3039" s="363"/>
      <c r="F3039" s="363"/>
      <c r="G3039" s="363"/>
      <c r="I3039" s="85"/>
    </row>
    <row r="3040" spans="1:9" s="40" customFormat="1" ht="21" hidden="1" customHeight="1">
      <c r="A3040" s="86" t="s">
        <v>55</v>
      </c>
      <c r="B3040" s="337" t="s">
        <v>197</v>
      </c>
      <c r="C3040" s="337"/>
      <c r="D3040" s="337"/>
      <c r="E3040" s="337"/>
      <c r="F3040" s="337"/>
      <c r="G3040" s="337"/>
      <c r="I3040" s="85"/>
    </row>
    <row r="3041" spans="1:9" s="40" customFormat="1" ht="21" hidden="1" customHeight="1">
      <c r="A3041" s="87"/>
      <c r="B3041" s="88" t="s">
        <v>198</v>
      </c>
      <c r="C3041" s="88"/>
      <c r="D3041" s="355" t="str">
        <f>D3104&amp;". Do lấy TSĐG làm chuẩn nên tổ thẩm định đánh giá TSĐG đạt tỷ lệ 100%"</f>
        <v>Giấy đăng ký xe, đăng kiểm xe. Do lấy TSĐG làm chuẩn nên tổ thẩm định đánh giá TSĐG đạt tỷ lệ 100%</v>
      </c>
      <c r="E3041" s="356"/>
      <c r="F3041" s="356"/>
      <c r="G3041" s="356"/>
      <c r="I3041" s="85"/>
    </row>
    <row r="3042" spans="1:9" s="40" customFormat="1" ht="21" hidden="1" customHeight="1">
      <c r="A3042" s="86" t="s">
        <v>199</v>
      </c>
      <c r="B3042" s="88" t="s">
        <v>200</v>
      </c>
      <c r="C3042" s="88" t="s">
        <v>64</v>
      </c>
      <c r="D3042" s="358" t="str">
        <f>E3104</f>
        <v>Giấy đăng ký xe, đăng kiểm xe</v>
      </c>
      <c r="E3042" s="358"/>
      <c r="F3042" s="332" t="str">
        <f>IF(D3043&gt;100%,"Lợi thế hơn tài sản thẩm định giá",IF(D3043=100%,"Tương đương tài sản thẩm định giá",IF(D3043&lt;100%,"Kém lợi thế hơn tài sản thẩm định giá")))</f>
        <v>Tương đương tài sản thẩm định giá</v>
      </c>
      <c r="G3042" s="332"/>
      <c r="I3042" s="85"/>
    </row>
    <row r="3043" spans="1:9" s="40" customFormat="1" ht="21" hidden="1" customHeight="1">
      <c r="A3043" s="86"/>
      <c r="B3043" s="84" t="s">
        <v>201</v>
      </c>
      <c r="C3043" s="88" t="s">
        <v>64</v>
      </c>
      <c r="D3043" s="90">
        <f>E3105</f>
        <v>1</v>
      </c>
      <c r="E3043" s="84"/>
      <c r="F3043" s="84"/>
      <c r="G3043" s="89"/>
      <c r="I3043" s="85"/>
    </row>
    <row r="3044" spans="1:9" s="40" customFormat="1" ht="21" hidden="1" customHeight="1">
      <c r="A3044" s="86" t="s">
        <v>199</v>
      </c>
      <c r="B3044" s="88" t="s">
        <v>202</v>
      </c>
      <c r="C3044" s="88" t="s">
        <v>64</v>
      </c>
      <c r="D3044" s="91" t="str">
        <f>F3104</f>
        <v>Giấy đăng ký xe, đăng kiểm xe</v>
      </c>
      <c r="E3044" s="92"/>
      <c r="F3044" s="332" t="str">
        <f>IF(D3045&gt;100%,"Lợi thế hơn tài sản thẩm định giá",IF(D3045=100%,"Tương đương tài sản thẩm định giá",IF(D3045&lt;100%,"Kém lợi thế hơn tài sản thẩm định giá")))</f>
        <v>Tương đương tài sản thẩm định giá</v>
      </c>
      <c r="G3044" s="332"/>
      <c r="I3044" s="85"/>
    </row>
    <row r="3045" spans="1:9" s="40" customFormat="1" ht="21" hidden="1" customHeight="1">
      <c r="A3045" s="86"/>
      <c r="B3045" s="84" t="s">
        <v>203</v>
      </c>
      <c r="C3045" s="88" t="s">
        <v>64</v>
      </c>
      <c r="D3045" s="90">
        <f>F3105</f>
        <v>1</v>
      </c>
      <c r="E3045" s="84"/>
      <c r="F3045" s="84"/>
      <c r="G3045" s="89"/>
      <c r="I3045" s="85"/>
    </row>
    <row r="3046" spans="1:9" s="40" customFormat="1" ht="21" hidden="1" customHeight="1">
      <c r="A3046" s="86" t="s">
        <v>199</v>
      </c>
      <c r="B3046" s="88" t="s">
        <v>204</v>
      </c>
      <c r="C3046" s="88" t="s">
        <v>64</v>
      </c>
      <c r="D3046" s="91" t="str">
        <f>G3104</f>
        <v>Giấy đăng ký xe, đăng kiểm xe</v>
      </c>
      <c r="E3046" s="92"/>
      <c r="F3046" s="332" t="str">
        <f>IF(D3047&gt;100%,"Lợi thế hơn tài sản thẩm định giá",IF(D3047=100%,"Tương đương tài sản thẩm định giá",IF(D3047&lt;100%,"Kém lợi thế hơn tài sản thẩm định giá")))</f>
        <v>Tương đương tài sản thẩm định giá</v>
      </c>
      <c r="G3046" s="332"/>
      <c r="I3046" s="85"/>
    </row>
    <row r="3047" spans="1:9" s="40" customFormat="1" ht="21" hidden="1" customHeight="1">
      <c r="A3047" s="86"/>
      <c r="B3047" s="84" t="s">
        <v>205</v>
      </c>
      <c r="C3047" s="88" t="s">
        <v>64</v>
      </c>
      <c r="D3047" s="90">
        <f>G3105</f>
        <v>1</v>
      </c>
      <c r="E3047" s="84"/>
      <c r="F3047" s="84"/>
      <c r="G3047" s="84"/>
      <c r="I3047" s="85"/>
    </row>
    <row r="3048" spans="1:9" s="40" customFormat="1" ht="21" hidden="1" customHeight="1">
      <c r="A3048" s="86" t="s">
        <v>55</v>
      </c>
      <c r="B3048" s="337" t="s">
        <v>206</v>
      </c>
      <c r="C3048" s="337"/>
      <c r="D3048" s="337"/>
      <c r="E3048" s="337"/>
      <c r="F3048" s="337"/>
      <c r="G3048" s="337"/>
      <c r="I3048" s="85"/>
    </row>
    <row r="3049" spans="1:9" s="40" customFormat="1" ht="21" hidden="1" customHeight="1">
      <c r="A3049" s="87"/>
      <c r="B3049" s="88" t="s">
        <v>198</v>
      </c>
      <c r="C3049" s="88"/>
      <c r="D3049" s="355" t="str">
        <f>D3109&amp;". Do lấy TSĐG làm chuẩn nên tổ thẩm định đánh giá TSĐG đạt tỷ lệ 100%"</f>
        <v>2022. Do lấy TSĐG làm chuẩn nên tổ thẩm định đánh giá TSĐG đạt tỷ lệ 100%</v>
      </c>
      <c r="E3049" s="356"/>
      <c r="F3049" s="356"/>
      <c r="G3049" s="356"/>
      <c r="I3049" s="85"/>
    </row>
    <row r="3050" spans="1:9" s="40" customFormat="1" ht="21" hidden="1" customHeight="1">
      <c r="A3050" s="86" t="s">
        <v>199</v>
      </c>
      <c r="B3050" s="88" t="s">
        <v>200</v>
      </c>
      <c r="C3050" s="88" t="s">
        <v>64</v>
      </c>
      <c r="D3050" s="358" t="s">
        <v>207</v>
      </c>
      <c r="E3050" s="358"/>
      <c r="F3050" s="332" t="str">
        <f>IF(D3051&gt;100%,"Lợi thế hơn tài sản thẩm định giá",IF(D3051=100%,"Tương đương tài sản thẩm định giá",IF(D3051&lt;100%,"Kém lợi thế hơn tài sản thẩm định giá")))</f>
        <v>Tương đương tài sản thẩm định giá</v>
      </c>
      <c r="G3050" s="332"/>
      <c r="I3050" s="85"/>
    </row>
    <row r="3051" spans="1:9" s="40" customFormat="1" ht="21" hidden="1" customHeight="1">
      <c r="A3051" s="86"/>
      <c r="B3051" s="84" t="s">
        <v>201</v>
      </c>
      <c r="C3051" s="88" t="s">
        <v>64</v>
      </c>
      <c r="D3051" s="90">
        <f>E3110</f>
        <v>1</v>
      </c>
      <c r="E3051" s="84"/>
      <c r="F3051" s="84"/>
      <c r="G3051" s="89"/>
      <c r="I3051" s="85"/>
    </row>
    <row r="3052" spans="1:9" s="40" customFormat="1" ht="21" hidden="1" customHeight="1">
      <c r="A3052" s="86" t="s">
        <v>199</v>
      </c>
      <c r="B3052" s="88" t="s">
        <v>202</v>
      </c>
      <c r="C3052" s="88" t="s">
        <v>64</v>
      </c>
      <c r="D3052" s="91" t="s">
        <v>207</v>
      </c>
      <c r="E3052" s="92"/>
      <c r="F3052" s="332" t="str">
        <f>IF(D3053&gt;100%,"Lợi thế hơn tài sản thẩm định giá",IF(D3053=100%,"Tương đương tài sản thẩm định giá",IF(D3053&lt;100%,"Kém lợi thế hơn tài sản thẩm định giá")))</f>
        <v>Tương đương tài sản thẩm định giá</v>
      </c>
      <c r="G3052" s="332"/>
      <c r="I3052" s="85"/>
    </row>
    <row r="3053" spans="1:9" s="40" customFormat="1" ht="21" hidden="1" customHeight="1">
      <c r="A3053" s="86"/>
      <c r="B3053" s="84" t="s">
        <v>203</v>
      </c>
      <c r="C3053" s="88" t="s">
        <v>64</v>
      </c>
      <c r="D3053" s="90">
        <f>F3110</f>
        <v>1</v>
      </c>
      <c r="E3053" s="84"/>
      <c r="F3053" s="84"/>
      <c r="G3053" s="89"/>
      <c r="I3053" s="85"/>
    </row>
    <row r="3054" spans="1:9" s="40" customFormat="1" ht="21" hidden="1" customHeight="1">
      <c r="A3054" s="86" t="s">
        <v>199</v>
      </c>
      <c r="B3054" s="88" t="s">
        <v>204</v>
      </c>
      <c r="C3054" s="88" t="s">
        <v>64</v>
      </c>
      <c r="D3054" s="91" t="s">
        <v>207</v>
      </c>
      <c r="E3054" s="92"/>
      <c r="F3054" s="332" t="str">
        <f>IF(D3055&gt;100%,"Lợi thế hơn tài sản thẩm định giá",IF(D3055=100%,"Tương đương tài sản thẩm định giá",IF(D3055&lt;100%,"Kém lợi thế hơn tài sản thẩm định giá")))</f>
        <v>Tương đương tài sản thẩm định giá</v>
      </c>
      <c r="G3054" s="332"/>
      <c r="I3054" s="85"/>
    </row>
    <row r="3055" spans="1:9" s="40" customFormat="1" ht="21" hidden="1" customHeight="1">
      <c r="A3055" s="86"/>
      <c r="B3055" s="84" t="s">
        <v>205</v>
      </c>
      <c r="C3055" s="88" t="s">
        <v>64</v>
      </c>
      <c r="D3055" s="90">
        <f>G3110</f>
        <v>1</v>
      </c>
      <c r="E3055" s="84"/>
      <c r="F3055" s="84"/>
      <c r="G3055" s="84"/>
      <c r="I3055" s="85"/>
    </row>
    <row r="3056" spans="1:9" s="89" customFormat="1" ht="21" hidden="1" customHeight="1">
      <c r="A3056" s="86" t="s">
        <v>55</v>
      </c>
      <c r="B3056" s="337" t="s">
        <v>208</v>
      </c>
      <c r="C3056" s="337"/>
      <c r="D3056" s="337"/>
      <c r="E3056" s="337"/>
      <c r="F3056" s="337"/>
      <c r="G3056" s="337"/>
      <c r="I3056" s="93"/>
    </row>
    <row r="3057" spans="1:9" s="89" customFormat="1" ht="23.45" hidden="1" customHeight="1">
      <c r="A3057" s="87"/>
      <c r="B3057" s="88" t="s">
        <v>198</v>
      </c>
      <c r="C3057" s="88"/>
      <c r="D3057" s="355" t="str">
        <f>D3114&amp;". Do lấy TSĐG làm chuẩn nên tổ thẩm định đánh giá TSĐG đạt tỷ lệ 100%"</f>
        <v>Trắng. Do lấy TSĐG làm chuẩn nên tổ thẩm định đánh giá TSĐG đạt tỷ lệ 100%</v>
      </c>
      <c r="E3057" s="356"/>
      <c r="F3057" s="356"/>
      <c r="G3057" s="356"/>
      <c r="I3057" s="93"/>
    </row>
    <row r="3058" spans="1:9" s="89" customFormat="1" ht="21" hidden="1" customHeight="1">
      <c r="A3058" s="86" t="s">
        <v>199</v>
      </c>
      <c r="B3058" s="88" t="s">
        <v>200</v>
      </c>
      <c r="C3058" s="88" t="s">
        <v>64</v>
      </c>
      <c r="D3058" s="358" t="str">
        <f>E3114</f>
        <v>Đỏ</v>
      </c>
      <c r="E3058" s="358"/>
      <c r="F3058" s="332" t="str">
        <f>IF(D3059&gt;100%,"Lợi thế hơn tài sản thẩm định giá",IF(D3059=100%,"Tương đương tài sản thẩm định giá",IF(D3059&lt;100%,"Kém lợi thế hơn tài sản thẩm định giá")))</f>
        <v>Tương đương tài sản thẩm định giá</v>
      </c>
      <c r="G3058" s="332"/>
      <c r="I3058" s="93"/>
    </row>
    <row r="3059" spans="1:9" s="89" customFormat="1" ht="21" hidden="1" customHeight="1">
      <c r="A3059" s="86"/>
      <c r="B3059" s="84" t="s">
        <v>201</v>
      </c>
      <c r="C3059" s="88" t="s">
        <v>64</v>
      </c>
      <c r="D3059" s="90">
        <v>1</v>
      </c>
      <c r="E3059" s="84"/>
      <c r="F3059" s="84"/>
      <c r="I3059" s="93"/>
    </row>
    <row r="3060" spans="1:9" s="89" customFormat="1" ht="21" hidden="1" customHeight="1">
      <c r="A3060" s="86" t="s">
        <v>199</v>
      </c>
      <c r="B3060" s="88" t="s">
        <v>202</v>
      </c>
      <c r="C3060" s="88" t="s">
        <v>64</v>
      </c>
      <c r="D3060" s="91" t="str">
        <f>F3114</f>
        <v>Đen</v>
      </c>
      <c r="E3060" s="92"/>
      <c r="F3060" s="332" t="str">
        <f>IF(D3061&gt;100%,"Lợi thế hơn tài sản thẩm định giá",IF(D3061=100%,"Tương đương tài sản thẩm định giá",IF(D3061&lt;100%,"Kém lợi thế hơn tài sản thẩm định giá")))</f>
        <v>Tương đương tài sản thẩm định giá</v>
      </c>
      <c r="G3060" s="332"/>
      <c r="I3060" s="93"/>
    </row>
    <row r="3061" spans="1:9" s="89" customFormat="1" ht="21" hidden="1" customHeight="1">
      <c r="A3061" s="86"/>
      <c r="B3061" s="84" t="s">
        <v>203</v>
      </c>
      <c r="C3061" s="88" t="s">
        <v>64</v>
      </c>
      <c r="D3061" s="90">
        <v>1</v>
      </c>
      <c r="E3061" s="84"/>
      <c r="F3061" s="84"/>
      <c r="I3061" s="93"/>
    </row>
    <row r="3062" spans="1:9" s="89" customFormat="1" ht="21" hidden="1" customHeight="1">
      <c r="A3062" s="86" t="s">
        <v>199</v>
      </c>
      <c r="B3062" s="88" t="s">
        <v>204</v>
      </c>
      <c r="C3062" s="88" t="s">
        <v>64</v>
      </c>
      <c r="D3062" s="91" t="str">
        <f>G3114</f>
        <v>Đỏ</v>
      </c>
      <c r="E3062" s="92"/>
      <c r="F3062" s="332" t="str">
        <f>IF(D3063&gt;100%,"Lợi thế hơn tài sản thẩm định giá",IF(D3063=100%,"Tương đương tài sản thẩm định giá",IF(D3063&lt;100%,"Kém lợi thế hơn tài sản thẩm định giá")))</f>
        <v>Lợi thế hơn tài sản thẩm định giá</v>
      </c>
      <c r="G3062" s="332"/>
      <c r="I3062" s="93"/>
    </row>
    <row r="3063" spans="1:9" s="89" customFormat="1" ht="21" hidden="1" customHeight="1">
      <c r="A3063" s="86"/>
      <c r="B3063" s="84" t="s">
        <v>205</v>
      </c>
      <c r="C3063" s="88" t="s">
        <v>64</v>
      </c>
      <c r="D3063" s="90">
        <v>1.05</v>
      </c>
      <c r="E3063" s="84"/>
      <c r="F3063" s="84"/>
      <c r="G3063" s="84"/>
      <c r="I3063" s="93"/>
    </row>
    <row r="3064" spans="1:9" s="89" customFormat="1" ht="21" hidden="1" customHeight="1">
      <c r="A3064" s="94" t="s">
        <v>55</v>
      </c>
      <c r="B3064" s="357" t="s">
        <v>209</v>
      </c>
      <c r="C3064" s="337"/>
      <c r="D3064" s="337"/>
      <c r="E3064" s="337"/>
      <c r="F3064" s="337"/>
      <c r="G3064" s="337"/>
      <c r="I3064" s="93"/>
    </row>
    <row r="3065" spans="1:9" s="89" customFormat="1" ht="21" hidden="1" customHeight="1">
      <c r="A3065" s="87"/>
      <c r="B3065" s="88" t="s">
        <v>198</v>
      </c>
      <c r="C3065" s="88"/>
      <c r="D3065" s="355" t="str">
        <f>D3119&amp;". Do lấy TSĐG làm chuẩn nên tổ thẩm định đánh giá TSĐG đạt tỷ lệ 100%"</f>
        <v>30H - 592.86. Do lấy TSĐG làm chuẩn nên tổ thẩm định đánh giá TSĐG đạt tỷ lệ 100%</v>
      </c>
      <c r="E3065" s="356"/>
      <c r="F3065" s="356"/>
      <c r="G3065" s="356"/>
      <c r="I3065" s="93"/>
    </row>
    <row r="3066" spans="1:9" s="89" customFormat="1" ht="21" hidden="1" customHeight="1">
      <c r="A3066" s="86" t="s">
        <v>199</v>
      </c>
      <c r="B3066" s="88" t="s">
        <v>200</v>
      </c>
      <c r="C3066" s="88" t="s">
        <v>64</v>
      </c>
      <c r="D3066" s="354" t="str">
        <f>E3119</f>
        <v>Hồ Chí Minh</v>
      </c>
      <c r="E3066" s="331"/>
      <c r="F3066" s="332" t="str">
        <f>IF(D3067&gt;100%,"Lợi thế hơn tài sản thẩm định giá",IF(D3067=100%,"Tương đương tài sản thẩm định giá",IF(D3067&lt;100%,"Kém lợi thế hơn tài sản thẩm định giá")))</f>
        <v>Tương đương tài sản thẩm định giá</v>
      </c>
      <c r="G3066" s="332"/>
      <c r="I3066" s="93"/>
    </row>
    <row r="3067" spans="1:9" s="89" customFormat="1" ht="21" hidden="1" customHeight="1">
      <c r="A3067" s="86"/>
      <c r="B3067" s="84" t="s">
        <v>201</v>
      </c>
      <c r="C3067" s="88" t="s">
        <v>64</v>
      </c>
      <c r="D3067" s="90">
        <v>1</v>
      </c>
      <c r="F3067" s="84"/>
      <c r="G3067" s="84"/>
      <c r="I3067" s="93"/>
    </row>
    <row r="3068" spans="1:9" s="89" customFormat="1" ht="21" hidden="1" customHeight="1">
      <c r="A3068" s="86" t="s">
        <v>199</v>
      </c>
      <c r="B3068" s="88" t="s">
        <v>202</v>
      </c>
      <c r="C3068" s="88" t="s">
        <v>64</v>
      </c>
      <c r="D3068" s="354" t="str">
        <f>F3119</f>
        <v>Hà Nội</v>
      </c>
      <c r="E3068" s="331"/>
      <c r="F3068" s="332" t="str">
        <f>IF(D3069&gt;100%,"Lợi thế hơn tài sản thẩm định giá",IF(D3069=100%,"Tương đương tài sản thẩm định giá",IF(D3069&lt;100%,"Kém lợi thế hơn tài sản thẩm định giá")))</f>
        <v>Tương đương tài sản thẩm định giá</v>
      </c>
      <c r="G3068" s="332"/>
      <c r="I3068" s="93"/>
    </row>
    <row r="3069" spans="1:9" s="89" customFormat="1" ht="21" hidden="1" customHeight="1">
      <c r="A3069" s="86"/>
      <c r="B3069" s="84" t="s">
        <v>203</v>
      </c>
      <c r="C3069" s="88" t="s">
        <v>64</v>
      </c>
      <c r="D3069" s="90">
        <v>1</v>
      </c>
      <c r="F3069" s="84"/>
      <c r="G3069" s="84"/>
      <c r="I3069" s="93"/>
    </row>
    <row r="3070" spans="1:9" s="89" customFormat="1" ht="21" hidden="1" customHeight="1">
      <c r="A3070" s="86" t="s">
        <v>199</v>
      </c>
      <c r="B3070" s="88" t="s">
        <v>204</v>
      </c>
      <c r="C3070" s="88" t="s">
        <v>64</v>
      </c>
      <c r="D3070" s="354" t="str">
        <f>G3119</f>
        <v>Hồ Chí Minh</v>
      </c>
      <c r="E3070" s="331"/>
      <c r="F3070" s="332" t="str">
        <f>IF(D3071&gt;100%,"Lợi thế hơn tài sản thẩm định giá",IF(D3071=100%,"Tương đương tài sản thẩm định giá",IF(D3071&lt;100%,"Kém lợi thế hơn tài sản thẩm định giá")))</f>
        <v>Tương đương tài sản thẩm định giá</v>
      </c>
      <c r="G3070" s="332"/>
      <c r="I3070" s="93"/>
    </row>
    <row r="3071" spans="1:9" s="89" customFormat="1" ht="21" hidden="1" customHeight="1">
      <c r="A3071" s="86"/>
      <c r="B3071" s="84" t="s">
        <v>205</v>
      </c>
      <c r="C3071" s="88" t="s">
        <v>64</v>
      </c>
      <c r="D3071" s="90">
        <v>1</v>
      </c>
      <c r="E3071" s="84"/>
      <c r="F3071" s="84"/>
      <c r="G3071" s="84"/>
      <c r="I3071" s="93"/>
    </row>
    <row r="3072" spans="1:9" s="89" customFormat="1" ht="21" hidden="1" customHeight="1">
      <c r="A3072" s="94" t="s">
        <v>55</v>
      </c>
      <c r="B3072" s="337" t="s">
        <v>210</v>
      </c>
      <c r="C3072" s="337"/>
      <c r="D3072" s="337"/>
      <c r="E3072" s="337"/>
      <c r="F3072" s="337"/>
      <c r="G3072" s="337"/>
      <c r="I3072" s="93"/>
    </row>
    <row r="3073" spans="1:9" s="89" customFormat="1" ht="21" hidden="1" customHeight="1">
      <c r="A3073" s="87"/>
      <c r="B3073" s="88" t="s">
        <v>198</v>
      </c>
      <c r="C3073" s="88"/>
      <c r="D3073" s="355" t="str">
        <f>D3124&amp;". Do lấy TSĐG làm chuẩn nên tổ thẩm định đánh giá TSĐG đạt tỷ lệ 100%"</f>
        <v>26247. Do lấy TSĐG làm chuẩn nên tổ thẩm định đánh giá TSĐG đạt tỷ lệ 100%</v>
      </c>
      <c r="E3073" s="356"/>
      <c r="F3073" s="356"/>
      <c r="G3073" s="356"/>
      <c r="I3073" s="93"/>
    </row>
    <row r="3074" spans="1:9" s="89" customFormat="1" ht="21" hidden="1" customHeight="1">
      <c r="A3074" s="86" t="s">
        <v>199</v>
      </c>
      <c r="B3074" s="88" t="s">
        <v>200</v>
      </c>
      <c r="C3074" s="88" t="s">
        <v>64</v>
      </c>
      <c r="D3074" s="91">
        <f>E3124</f>
        <v>38000</v>
      </c>
      <c r="E3074" s="92"/>
      <c r="F3074" s="332" t="str">
        <f>IF(D3075&gt;100%,"Lợi thế hơn tài sản thẩm định giá",IF(D3075=100%,"Tương đương tài sản thẩm định giá",IF(D3075&lt;100%,"Kém lợi thế hơn tài sản thẩm định giá")))</f>
        <v>Lợi thế hơn tài sản thẩm định giá</v>
      </c>
      <c r="G3074" s="332"/>
      <c r="I3074" s="93"/>
    </row>
    <row r="3075" spans="1:9" s="89" customFormat="1" ht="21" hidden="1" customHeight="1">
      <c r="A3075" s="87"/>
      <c r="B3075" s="84" t="s">
        <v>201</v>
      </c>
      <c r="C3075" s="88" t="s">
        <v>64</v>
      </c>
      <c r="D3075" s="90">
        <v>1.03</v>
      </c>
      <c r="E3075" s="84"/>
      <c r="F3075" s="84"/>
      <c r="G3075" s="84"/>
      <c r="I3075" s="93"/>
    </row>
    <row r="3076" spans="1:9" s="89" customFormat="1" ht="21" hidden="1" customHeight="1">
      <c r="A3076" s="86" t="s">
        <v>199</v>
      </c>
      <c r="B3076" s="88" t="s">
        <v>202</v>
      </c>
      <c r="C3076" s="88" t="s">
        <v>64</v>
      </c>
      <c r="D3076" s="91">
        <f>F3124</f>
        <v>23275</v>
      </c>
      <c r="E3076" s="92"/>
      <c r="F3076" s="332" t="str">
        <f>IF(D3077&gt;100%,"Lợi thế hơn tài sản thẩm định giá",IF(D3077=100%,"Tương đương tài sản thẩm định giá",IF(D3077&lt;100%,"Kém lợi thế hơn tài sản thẩm định giá")))</f>
        <v>Lợi thế hơn tài sản thẩm định giá</v>
      </c>
      <c r="G3076" s="332"/>
      <c r="I3076" s="93"/>
    </row>
    <row r="3077" spans="1:9" s="89" customFormat="1" ht="21" hidden="1" customHeight="1">
      <c r="A3077" s="87"/>
      <c r="B3077" s="84" t="s">
        <v>203</v>
      </c>
      <c r="C3077" s="88" t="s">
        <v>64</v>
      </c>
      <c r="D3077" s="90">
        <v>1.03</v>
      </c>
      <c r="E3077" s="84"/>
      <c r="F3077" s="84"/>
      <c r="G3077" s="84"/>
      <c r="I3077" s="93"/>
    </row>
    <row r="3078" spans="1:9" s="89" customFormat="1" ht="21" hidden="1" customHeight="1">
      <c r="A3078" s="86" t="s">
        <v>199</v>
      </c>
      <c r="B3078" s="88" t="s">
        <v>204</v>
      </c>
      <c r="C3078" s="88" t="s">
        <v>64</v>
      </c>
      <c r="D3078" s="91">
        <f>G3124</f>
        <v>38142</v>
      </c>
      <c r="E3078" s="92"/>
      <c r="F3078" s="332" t="str">
        <f>IF(D3079&gt;100%,"Lợi thế hơn tài sản thẩm định giá",IF(D3079=100%,"Tương đương tài sản thẩm định giá",IF(D3079&lt;100%,"Kém lợi thế hơn tài sản thẩm định giá")))</f>
        <v>Lợi thế hơn tài sản thẩm định giá</v>
      </c>
      <c r="G3078" s="332"/>
      <c r="I3078" s="93"/>
    </row>
    <row r="3079" spans="1:9" s="89" customFormat="1" ht="21" hidden="1" customHeight="1">
      <c r="A3079" s="87"/>
      <c r="B3079" s="84" t="s">
        <v>205</v>
      </c>
      <c r="C3079" s="88" t="s">
        <v>64</v>
      </c>
      <c r="D3079" s="90">
        <v>1.05</v>
      </c>
      <c r="E3079" s="84"/>
      <c r="F3079" s="84"/>
      <c r="G3079" s="84"/>
      <c r="I3079" s="93"/>
    </row>
    <row r="3080" spans="1:9" s="89" customFormat="1" ht="21" hidden="1" customHeight="1">
      <c r="A3080" s="94" t="s">
        <v>55</v>
      </c>
      <c r="B3080" s="357" t="s">
        <v>211</v>
      </c>
      <c r="C3080" s="337"/>
      <c r="D3080" s="337"/>
      <c r="E3080" s="337"/>
      <c r="F3080" s="337"/>
      <c r="G3080" s="337"/>
      <c r="I3080" s="93"/>
    </row>
    <row r="3081" spans="1:9" s="89" customFormat="1" ht="21" hidden="1" customHeight="1">
      <c r="A3081" s="87"/>
      <c r="B3081" s="88" t="s">
        <v>198</v>
      </c>
      <c r="C3081" s="88"/>
      <c r="D3081" s="355" t="e">
        <f>#REF!&amp;". Do lấy TSĐG làm chuẩn nên tổ thẩm định đánh giá TSĐG đạt tỷ lệ 100%"</f>
        <v>#REF!</v>
      </c>
      <c r="E3081" s="356"/>
      <c r="F3081" s="356"/>
      <c r="G3081" s="356"/>
      <c r="I3081" s="93"/>
    </row>
    <row r="3082" spans="1:9" s="89" customFormat="1" ht="21" hidden="1" customHeight="1">
      <c r="A3082" s="86" t="s">
        <v>199</v>
      </c>
      <c r="B3082" s="88" t="s">
        <v>200</v>
      </c>
      <c r="C3082" s="88" t="s">
        <v>64</v>
      </c>
      <c r="D3082" s="95" t="e">
        <f>#REF!</f>
        <v>#REF!</v>
      </c>
      <c r="E3082" s="92"/>
      <c r="F3082" s="332" t="str">
        <f>IF(D3083&gt;100%,"Lợi thế hơn tài sản thẩm định giá",IF(D3083=100%,"Tương đương tài sản thẩm định giá",IF(D3083&lt;100%,"Kém lợi thế hơn tài sản thẩm định giá")))</f>
        <v>Tương đương tài sản thẩm định giá</v>
      </c>
      <c r="G3082" s="332"/>
      <c r="I3082" s="93"/>
    </row>
    <row r="3083" spans="1:9" s="89" customFormat="1" ht="21" hidden="1" customHeight="1">
      <c r="A3083" s="86"/>
      <c r="B3083" s="84" t="s">
        <v>201</v>
      </c>
      <c r="C3083" s="88" t="s">
        <v>64</v>
      </c>
      <c r="D3083" s="90">
        <v>1</v>
      </c>
      <c r="E3083" s="84"/>
      <c r="F3083" s="84"/>
      <c r="G3083" s="84"/>
      <c r="I3083" s="93"/>
    </row>
    <row r="3084" spans="1:9" s="89" customFormat="1" ht="21" hidden="1" customHeight="1">
      <c r="A3084" s="86" t="s">
        <v>199</v>
      </c>
      <c r="B3084" s="88" t="s">
        <v>202</v>
      </c>
      <c r="C3084" s="88" t="s">
        <v>64</v>
      </c>
      <c r="D3084" s="95" t="e">
        <f>#REF!</f>
        <v>#REF!</v>
      </c>
      <c r="E3084" s="92"/>
      <c r="F3084" s="332" t="str">
        <f>IF(D3085&gt;100%,"Lợi thế hơn tài sản thẩm định giá",IF(D3085=100%,"Tương đương tài sản thẩm định giá",IF(D3085&lt;100%,"Kém lợi thế hơn tài sản thẩm định giá")))</f>
        <v>Tương đương tài sản thẩm định giá</v>
      </c>
      <c r="G3084" s="332"/>
      <c r="I3084" s="93"/>
    </row>
    <row r="3085" spans="1:9" s="89" customFormat="1" ht="21" hidden="1" customHeight="1">
      <c r="A3085" s="86"/>
      <c r="B3085" s="84" t="s">
        <v>203</v>
      </c>
      <c r="C3085" s="88" t="s">
        <v>64</v>
      </c>
      <c r="D3085" s="90">
        <v>1</v>
      </c>
      <c r="E3085" s="84"/>
      <c r="F3085" s="84"/>
      <c r="G3085" s="84"/>
      <c r="I3085" s="93"/>
    </row>
    <row r="3086" spans="1:9" s="89" customFormat="1" ht="21" hidden="1" customHeight="1">
      <c r="A3086" s="86" t="s">
        <v>199</v>
      </c>
      <c r="B3086" s="88" t="s">
        <v>204</v>
      </c>
      <c r="C3086" s="88" t="s">
        <v>64</v>
      </c>
      <c r="D3086" s="95" t="e">
        <f>#REF!</f>
        <v>#REF!</v>
      </c>
      <c r="E3086" s="92"/>
      <c r="F3086" s="332" t="str">
        <f>IF(D3087&gt;100%,"Lợi thế hơn tài sản thẩm định giá",IF(D3087=100%,"Tương đương tài sản thẩm định giá",IF(D3087&lt;100%,"Kém lợi thế hơn tài sản thẩm định giá")))</f>
        <v>Tương đương tài sản thẩm định giá</v>
      </c>
      <c r="G3086" s="332"/>
      <c r="I3086" s="93"/>
    </row>
    <row r="3087" spans="1:9" s="89" customFormat="1" ht="21" hidden="1" customHeight="1">
      <c r="A3087" s="86"/>
      <c r="B3087" s="84" t="s">
        <v>205</v>
      </c>
      <c r="C3087" s="88" t="s">
        <v>64</v>
      </c>
      <c r="D3087" s="90">
        <v>1</v>
      </c>
      <c r="E3087" s="84"/>
      <c r="F3087" s="84"/>
      <c r="G3087" s="84"/>
      <c r="I3087" s="93"/>
    </row>
    <row r="3088" spans="1:9" s="89" customFormat="1" ht="21" hidden="1" customHeight="1">
      <c r="A3088" s="94" t="s">
        <v>55</v>
      </c>
      <c r="B3088" s="337" t="s">
        <v>212</v>
      </c>
      <c r="C3088" s="337"/>
      <c r="D3088" s="337"/>
      <c r="E3088" s="337"/>
      <c r="F3088" s="337"/>
      <c r="G3088" s="337"/>
      <c r="I3088" s="93"/>
    </row>
    <row r="3089" spans="1:9" s="89" customFormat="1" ht="21" hidden="1" customHeight="1">
      <c r="A3089" s="87"/>
      <c r="B3089" s="88" t="s">
        <v>198</v>
      </c>
      <c r="C3089" s="88"/>
      <c r="D3089" s="355" t="str">
        <f>D3129&amp;" Do lấy TSĐG làm chuẩn nên tổ thẩm định đánh giá TSĐG đạt tỷ lệ 100%"</f>
        <v>0,5 Do lấy TSĐG làm chuẩn nên tổ thẩm định đánh giá TSĐG đạt tỷ lệ 100%</v>
      </c>
      <c r="E3089" s="356"/>
      <c r="F3089" s="356"/>
      <c r="G3089" s="356"/>
      <c r="I3089" s="93"/>
    </row>
    <row r="3090" spans="1:9" s="89" customFormat="1" ht="21" hidden="1" customHeight="1">
      <c r="A3090" s="86" t="s">
        <v>199</v>
      </c>
      <c r="B3090" s="88" t="s">
        <v>200</v>
      </c>
      <c r="C3090" s="88" t="s">
        <v>64</v>
      </c>
      <c r="D3090" s="331">
        <f>E3129</f>
        <v>0.56999999999999995</v>
      </c>
      <c r="E3090" s="331"/>
      <c r="F3090" s="332" t="str">
        <f>IF(D3091&gt;100%,"Lợi thế hơn tài sản thẩm định giá",IF(D3091=100%,"Tương đương tài sản thẩm định giá",IF(D3091&lt;100%,"Kém lợi thế hơn tài sản thẩm định giá")))</f>
        <v>Tương đương tài sản thẩm định giá</v>
      </c>
      <c r="G3090" s="332"/>
      <c r="I3090" s="93"/>
    </row>
    <row r="3091" spans="1:9" s="89" customFormat="1" ht="21" hidden="1" customHeight="1">
      <c r="A3091" s="86"/>
      <c r="B3091" s="84" t="s">
        <v>201</v>
      </c>
      <c r="C3091" s="88" t="s">
        <v>64</v>
      </c>
      <c r="D3091" s="90">
        <v>1</v>
      </c>
      <c r="E3091" s="84"/>
      <c r="F3091" s="84"/>
      <c r="G3091" s="84"/>
      <c r="I3091" s="93"/>
    </row>
    <row r="3092" spans="1:9" s="89" customFormat="1" ht="21" hidden="1" customHeight="1">
      <c r="A3092" s="86" t="s">
        <v>199</v>
      </c>
      <c r="B3092" s="88" t="s">
        <v>202</v>
      </c>
      <c r="C3092" s="88" t="s">
        <v>64</v>
      </c>
      <c r="D3092" s="331">
        <f>F3129</f>
        <v>0.6</v>
      </c>
      <c r="E3092" s="331"/>
      <c r="F3092" s="332" t="str">
        <f>IF(D3093&gt;100%,"Lợi thế hơn tài sản thẩm định giá",IF(D3093=100%,"Tương đương tài sản thẩm định giá",IF(D3093&lt;100%,"Kém lợi thế hơn tài sản thẩm định giá")))</f>
        <v>Lợi thế hơn tài sản thẩm định giá</v>
      </c>
      <c r="G3092" s="332"/>
      <c r="I3092" s="93"/>
    </row>
    <row r="3093" spans="1:9" s="89" customFormat="1" ht="21" hidden="1" customHeight="1">
      <c r="A3093" s="86"/>
      <c r="B3093" s="84" t="s">
        <v>203</v>
      </c>
      <c r="C3093" s="88" t="s">
        <v>64</v>
      </c>
      <c r="D3093" s="90">
        <v>1.05</v>
      </c>
      <c r="E3093" s="84"/>
      <c r="F3093" s="84"/>
      <c r="G3093" s="84"/>
      <c r="I3093" s="93"/>
    </row>
    <row r="3094" spans="1:9" s="89" customFormat="1" ht="21" hidden="1" customHeight="1">
      <c r="A3094" s="86" t="s">
        <v>199</v>
      </c>
      <c r="B3094" s="88" t="s">
        <v>204</v>
      </c>
      <c r="C3094" s="88" t="s">
        <v>64</v>
      </c>
      <c r="D3094" s="331">
        <f>G3129</f>
        <v>0.65</v>
      </c>
      <c r="E3094" s="331"/>
      <c r="F3094" s="332" t="str">
        <f>IF(D3095&gt;100%,"Lợi thế hơn tài sản thẩm định giá",IF(D3095=100%,"Tương đương tài sản thẩm định giá",IF(D3095&lt;100%,"Kém lợi thế hơn tài sản thẩm định giá")))</f>
        <v>Lợi thế hơn tài sản thẩm định giá</v>
      </c>
      <c r="G3094" s="332"/>
      <c r="I3094" s="93"/>
    </row>
    <row r="3095" spans="1:9" s="89" customFormat="1" ht="21" hidden="1" customHeight="1">
      <c r="A3095" s="86"/>
      <c r="B3095" s="84" t="s">
        <v>205</v>
      </c>
      <c r="C3095" s="88" t="s">
        <v>64</v>
      </c>
      <c r="D3095" s="90">
        <v>1.05</v>
      </c>
      <c r="E3095" s="84"/>
      <c r="F3095" s="84"/>
      <c r="G3095" s="84"/>
      <c r="I3095" s="93"/>
    </row>
    <row r="3096" spans="1:9" ht="22.5" hidden="1" customHeight="1">
      <c r="A3096" s="303" t="s">
        <v>274</v>
      </c>
      <c r="B3096" s="303"/>
      <c r="C3096" s="303"/>
      <c r="D3096" s="303"/>
      <c r="E3096" s="303"/>
      <c r="F3096" s="303"/>
      <c r="G3096" s="303"/>
    </row>
    <row r="3097" spans="1:9" ht="7.7" hidden="1" customHeight="1">
      <c r="B3097" s="22"/>
      <c r="C3097" s="22"/>
      <c r="E3097" s="18" t="s">
        <v>213</v>
      </c>
    </row>
    <row r="3098" spans="1:9" ht="17.45" hidden="1" customHeight="1">
      <c r="A3098" s="51" t="s">
        <v>1</v>
      </c>
      <c r="B3098" s="51" t="s">
        <v>214</v>
      </c>
      <c r="C3098" s="65"/>
      <c r="D3098" s="51" t="s">
        <v>215</v>
      </c>
      <c r="E3098" s="51" t="s">
        <v>174</v>
      </c>
      <c r="F3098" s="51" t="s">
        <v>175</v>
      </c>
      <c r="G3098" s="51" t="s">
        <v>176</v>
      </c>
    </row>
    <row r="3099" spans="1:9" hidden="1">
      <c r="A3099" s="51">
        <v>1</v>
      </c>
      <c r="B3099" s="96" t="s">
        <v>63</v>
      </c>
      <c r="C3099" s="65"/>
      <c r="D3099" s="97" t="str">
        <f>D3018</f>
        <v>Ô tô con</v>
      </c>
      <c r="E3099" s="97" t="str">
        <f>E3018</f>
        <v>Ô tô con</v>
      </c>
      <c r="F3099" s="97" t="str">
        <f>F3018</f>
        <v>Ô tô con</v>
      </c>
      <c r="G3099" s="97" t="str">
        <f>G3018</f>
        <v>Ô tô con</v>
      </c>
    </row>
    <row r="3100" spans="1:9" ht="18" hidden="1" customHeight="1">
      <c r="A3100" s="98">
        <v>2</v>
      </c>
      <c r="B3100" s="96" t="s">
        <v>181</v>
      </c>
      <c r="C3100" s="206" t="s">
        <v>64</v>
      </c>
      <c r="D3100" s="80" t="str">
        <f>D3023</f>
        <v>Tháng 10 năm 2023</v>
      </c>
      <c r="E3100" s="100" t="str">
        <f>E3023</f>
        <v>Tháng 10 năm 2023</v>
      </c>
      <c r="F3100" s="100" t="str">
        <f>F3023</f>
        <v>Tháng 10 năm 2023</v>
      </c>
      <c r="G3100" s="100" t="str">
        <f>G3023</f>
        <v>Tháng 10 năm 2023</v>
      </c>
    </row>
    <row r="3101" spans="1:9" ht="16.7" hidden="1" customHeight="1">
      <c r="A3101" s="98">
        <v>3</v>
      </c>
      <c r="B3101" s="96" t="s">
        <v>186</v>
      </c>
      <c r="C3101" s="206" t="s">
        <v>64</v>
      </c>
      <c r="D3101" s="101"/>
      <c r="E3101" s="75" t="str">
        <f>E3027</f>
        <v>Đã giao bán</v>
      </c>
      <c r="F3101" s="75" t="str">
        <f>F3027</f>
        <v>Đã giao bán</v>
      </c>
      <c r="G3101" s="75" t="str">
        <f>G3027</f>
        <v>Đã giao bán</v>
      </c>
    </row>
    <row r="3102" spans="1:9" ht="33.75" hidden="1" customHeight="1">
      <c r="A3102" s="98">
        <v>4</v>
      </c>
      <c r="B3102" s="96" t="s">
        <v>282</v>
      </c>
      <c r="C3102" s="206" t="s">
        <v>64</v>
      </c>
      <c r="D3102" s="101"/>
      <c r="E3102" s="75">
        <f>E3032</f>
        <v>717600000</v>
      </c>
      <c r="F3102" s="75">
        <f>F3032</f>
        <v>722200000</v>
      </c>
      <c r="G3102" s="75">
        <f>G3032</f>
        <v>717600000</v>
      </c>
    </row>
    <row r="3103" spans="1:9" s="22" customFormat="1" ht="31.5" hidden="1">
      <c r="A3103" s="98">
        <v>5</v>
      </c>
      <c r="B3103" s="96" t="s">
        <v>216</v>
      </c>
      <c r="C3103" s="206" t="s">
        <v>64</v>
      </c>
      <c r="D3103" s="102"/>
      <c r="E3103" s="103"/>
      <c r="F3103" s="103"/>
      <c r="G3103" s="103"/>
      <c r="I3103" s="23"/>
    </row>
    <row r="3104" spans="1:9" s="22" customFormat="1" ht="31.5" hidden="1">
      <c r="A3104" s="333" t="s">
        <v>217</v>
      </c>
      <c r="B3104" s="104" t="s">
        <v>218</v>
      </c>
      <c r="C3104" s="65" t="s">
        <v>64</v>
      </c>
      <c r="D3104" s="105" t="str">
        <f>D3024</f>
        <v>Giấy đăng ký xe, đăng kiểm xe</v>
      </c>
      <c r="E3104" s="105" t="str">
        <f>E3024</f>
        <v>Giấy đăng ký xe, đăng kiểm xe</v>
      </c>
      <c r="F3104" s="105" t="str">
        <f>F3024</f>
        <v>Giấy đăng ký xe, đăng kiểm xe</v>
      </c>
      <c r="G3104" s="105" t="str">
        <f>G3024</f>
        <v>Giấy đăng ký xe, đăng kiểm xe</v>
      </c>
      <c r="I3104" s="23"/>
    </row>
    <row r="3105" spans="1:9" s="22" customFormat="1" ht="17.45" hidden="1" customHeight="1">
      <c r="A3105" s="333"/>
      <c r="B3105" s="106" t="s">
        <v>219</v>
      </c>
      <c r="C3105" s="206" t="s">
        <v>64</v>
      </c>
      <c r="D3105" s="78">
        <v>1</v>
      </c>
      <c r="E3105" s="78">
        <v>1</v>
      </c>
      <c r="F3105" s="78">
        <v>1</v>
      </c>
      <c r="G3105" s="78">
        <v>1</v>
      </c>
      <c r="I3105" s="23"/>
    </row>
    <row r="3106" spans="1:9" s="22" customFormat="1" ht="18" hidden="1" customHeight="1">
      <c r="A3106" s="333"/>
      <c r="B3106" s="106" t="s">
        <v>220</v>
      </c>
      <c r="C3106" s="206" t="s">
        <v>64</v>
      </c>
      <c r="D3106" s="78"/>
      <c r="E3106" s="107">
        <f>(D3105-E3105)/E3105</f>
        <v>0</v>
      </c>
      <c r="F3106" s="107">
        <f>(D3105-F3105)/F3105</f>
        <v>0</v>
      </c>
      <c r="G3106" s="107">
        <f>(D3105-G3105)/G3105</f>
        <v>0</v>
      </c>
      <c r="I3106" s="23"/>
    </row>
    <row r="3107" spans="1:9" s="22" customFormat="1" ht="18" hidden="1" customHeight="1">
      <c r="A3107" s="333"/>
      <c r="B3107" s="106" t="s">
        <v>284</v>
      </c>
      <c r="C3107" s="206" t="s">
        <v>64</v>
      </c>
      <c r="D3107" s="101"/>
      <c r="E3107" s="75">
        <f>E3102*E3106</f>
        <v>0</v>
      </c>
      <c r="F3107" s="75">
        <f>F3102*F3106</f>
        <v>0</v>
      </c>
      <c r="G3107" s="75">
        <f>G3102*G3106</f>
        <v>0</v>
      </c>
      <c r="I3107" s="23"/>
    </row>
    <row r="3108" spans="1:9" s="22" customFormat="1" ht="17.45" hidden="1" customHeight="1">
      <c r="A3108" s="333"/>
      <c r="B3108" s="106" t="s">
        <v>222</v>
      </c>
      <c r="C3108" s="206"/>
      <c r="D3108" s="101"/>
      <c r="E3108" s="75">
        <f>E3102+E3107</f>
        <v>717600000</v>
      </c>
      <c r="F3108" s="75">
        <f>F3102+F3107</f>
        <v>722200000</v>
      </c>
      <c r="G3108" s="75">
        <f>G3102+G3107</f>
        <v>717600000</v>
      </c>
      <c r="I3108" s="23"/>
    </row>
    <row r="3109" spans="1:9" s="22" customFormat="1" hidden="1">
      <c r="A3109" s="333" t="s">
        <v>223</v>
      </c>
      <c r="B3109" s="104" t="s">
        <v>224</v>
      </c>
      <c r="C3109" s="65" t="s">
        <v>64</v>
      </c>
      <c r="D3109" s="108">
        <f>D3020</f>
        <v>2022</v>
      </c>
      <c r="E3109" s="108">
        <f>E3020</f>
        <v>2022</v>
      </c>
      <c r="F3109" s="108">
        <f>F3020</f>
        <v>2022</v>
      </c>
      <c r="G3109" s="108">
        <f>G3020</f>
        <v>2022</v>
      </c>
      <c r="I3109" s="23"/>
    </row>
    <row r="3110" spans="1:9" s="22" customFormat="1" ht="16.350000000000001" hidden="1" customHeight="1">
      <c r="A3110" s="333"/>
      <c r="B3110" s="106" t="s">
        <v>219</v>
      </c>
      <c r="C3110" s="206" t="s">
        <v>64</v>
      </c>
      <c r="D3110" s="78">
        <v>1</v>
      </c>
      <c r="E3110" s="78">
        <v>1</v>
      </c>
      <c r="F3110" s="78">
        <v>1</v>
      </c>
      <c r="G3110" s="78">
        <v>1</v>
      </c>
      <c r="I3110" s="23"/>
    </row>
    <row r="3111" spans="1:9" s="22" customFormat="1" ht="18" hidden="1" customHeight="1">
      <c r="A3111" s="333"/>
      <c r="B3111" s="106" t="s">
        <v>220</v>
      </c>
      <c r="C3111" s="206" t="s">
        <v>64</v>
      </c>
      <c r="D3111" s="78"/>
      <c r="E3111" s="107">
        <f>(D3110-E3110)/E3110</f>
        <v>0</v>
      </c>
      <c r="F3111" s="107">
        <f>(D3110-F3110)/F3110</f>
        <v>0</v>
      </c>
      <c r="G3111" s="107">
        <f>(D3110-G3110)/G3110</f>
        <v>0</v>
      </c>
      <c r="I3111" s="23"/>
    </row>
    <row r="3112" spans="1:9" s="22" customFormat="1" ht="18" hidden="1" customHeight="1">
      <c r="A3112" s="333"/>
      <c r="B3112" s="106" t="s">
        <v>284</v>
      </c>
      <c r="C3112" s="206" t="s">
        <v>64</v>
      </c>
      <c r="D3112" s="101"/>
      <c r="E3112" s="75">
        <f>E3102*E3111</f>
        <v>0</v>
      </c>
      <c r="F3112" s="75">
        <f>F3102*F3111</f>
        <v>0</v>
      </c>
      <c r="G3112" s="75">
        <f>G3102*G3111</f>
        <v>0</v>
      </c>
      <c r="I3112" s="23"/>
    </row>
    <row r="3113" spans="1:9" s="22" customFormat="1" ht="16.350000000000001" hidden="1" customHeight="1">
      <c r="A3113" s="333"/>
      <c r="B3113" s="106" t="s">
        <v>222</v>
      </c>
      <c r="C3113" s="206"/>
      <c r="D3113" s="101"/>
      <c r="E3113" s="75">
        <f>E3108+E3112</f>
        <v>717600000</v>
      </c>
      <c r="F3113" s="75">
        <f>F3108+F3112</f>
        <v>722200000</v>
      </c>
      <c r="G3113" s="75">
        <f>G3108+G3112</f>
        <v>717600000</v>
      </c>
      <c r="I3113" s="23"/>
    </row>
    <row r="3114" spans="1:9" ht="16.350000000000001" hidden="1" customHeight="1">
      <c r="A3114" s="333" t="s">
        <v>225</v>
      </c>
      <c r="B3114" s="104" t="str">
        <f>B3029</f>
        <v>Màu sơn</v>
      </c>
      <c r="C3114" s="65" t="s">
        <v>64</v>
      </c>
      <c r="D3114" s="105" t="str">
        <f>D3029</f>
        <v>Trắng</v>
      </c>
      <c r="E3114" s="105" t="str">
        <f>E3029</f>
        <v>Đỏ</v>
      </c>
      <c r="F3114" s="105" t="str">
        <f>F3029</f>
        <v>Đen</v>
      </c>
      <c r="G3114" s="105" t="str">
        <f>G3029</f>
        <v>Đỏ</v>
      </c>
    </row>
    <row r="3115" spans="1:9" ht="17.45" hidden="1" customHeight="1">
      <c r="A3115" s="333"/>
      <c r="B3115" s="106" t="s">
        <v>219</v>
      </c>
      <c r="C3115" s="206" t="s">
        <v>64</v>
      </c>
      <c r="D3115" s="78">
        <v>1</v>
      </c>
      <c r="E3115" s="78">
        <v>1</v>
      </c>
      <c r="F3115" s="78">
        <v>1</v>
      </c>
      <c r="G3115" s="78">
        <v>1</v>
      </c>
    </row>
    <row r="3116" spans="1:9" ht="21.75" hidden="1" customHeight="1">
      <c r="A3116" s="333"/>
      <c r="B3116" s="106" t="s">
        <v>220</v>
      </c>
      <c r="C3116" s="206" t="s">
        <v>64</v>
      </c>
      <c r="D3116" s="78"/>
      <c r="E3116" s="107">
        <f>(D3115-E3115)/E3115</f>
        <v>0</v>
      </c>
      <c r="F3116" s="107">
        <f>(D3115-F3115)/F3115</f>
        <v>0</v>
      </c>
      <c r="G3116" s="107">
        <f>(D3115-G3115)/G3115</f>
        <v>0</v>
      </c>
    </row>
    <row r="3117" spans="1:9" ht="18.600000000000001" hidden="1" customHeight="1">
      <c r="A3117" s="333"/>
      <c r="B3117" s="106" t="s">
        <v>221</v>
      </c>
      <c r="C3117" s="206" t="s">
        <v>64</v>
      </c>
      <c r="D3117" s="101"/>
      <c r="E3117" s="75">
        <f>E3102*E3116</f>
        <v>0</v>
      </c>
      <c r="F3117" s="75">
        <f>F3102*F3116</f>
        <v>0</v>
      </c>
      <c r="G3117" s="75">
        <f>G3102*G3116</f>
        <v>0</v>
      </c>
    </row>
    <row r="3118" spans="1:9" ht="17.45" hidden="1" customHeight="1">
      <c r="A3118" s="333"/>
      <c r="B3118" s="106" t="s">
        <v>222</v>
      </c>
      <c r="C3118" s="206"/>
      <c r="D3118" s="101"/>
      <c r="E3118" s="75">
        <f>E3113+E3117</f>
        <v>717600000</v>
      </c>
      <c r="F3118" s="75">
        <f>F3113+F3117</f>
        <v>722200000</v>
      </c>
      <c r="G3118" s="75">
        <f>G3113+G3117</f>
        <v>717600000</v>
      </c>
    </row>
    <row r="3119" spans="1:9" s="109" customFormat="1" hidden="1">
      <c r="A3119" s="333" t="s">
        <v>225</v>
      </c>
      <c r="B3119" s="104" t="str">
        <f>B3030</f>
        <v>Biển số</v>
      </c>
      <c r="C3119" s="207" t="s">
        <v>64</v>
      </c>
      <c r="D3119" s="105" t="str">
        <f>D3030</f>
        <v>30H - 592.86</v>
      </c>
      <c r="E3119" s="105" t="str">
        <f>E3030</f>
        <v>Hồ Chí Minh</v>
      </c>
      <c r="F3119" s="105" t="str">
        <f>F3030</f>
        <v>Hà Nội</v>
      </c>
      <c r="G3119" s="105" t="str">
        <f>G3030</f>
        <v>Hồ Chí Minh</v>
      </c>
      <c r="I3119" s="110"/>
    </row>
    <row r="3120" spans="1:9" ht="17.45" hidden="1" customHeight="1">
      <c r="A3120" s="333"/>
      <c r="B3120" s="106" t="s">
        <v>219</v>
      </c>
      <c r="C3120" s="206" t="s">
        <v>64</v>
      </c>
      <c r="D3120" s="78">
        <v>1</v>
      </c>
      <c r="E3120" s="78">
        <v>1</v>
      </c>
      <c r="F3120" s="78">
        <v>1</v>
      </c>
      <c r="G3120" s="78">
        <v>1</v>
      </c>
      <c r="H3120" s="78">
        <v>1</v>
      </c>
    </row>
    <row r="3121" spans="1:9" ht="18.600000000000001" hidden="1" customHeight="1">
      <c r="A3121" s="333"/>
      <c r="B3121" s="106" t="s">
        <v>220</v>
      </c>
      <c r="C3121" s="206" t="s">
        <v>64</v>
      </c>
      <c r="D3121" s="101"/>
      <c r="E3121" s="107">
        <f>(D3120-E3120)/E3120</f>
        <v>0</v>
      </c>
      <c r="F3121" s="107">
        <f>(D3120-F3120)/F3120</f>
        <v>0</v>
      </c>
      <c r="G3121" s="107">
        <f>(D3120-G3120)/G3120</f>
        <v>0</v>
      </c>
    </row>
    <row r="3122" spans="1:9" ht="18" hidden="1" customHeight="1">
      <c r="A3122" s="333"/>
      <c r="B3122" s="106" t="s">
        <v>221</v>
      </c>
      <c r="C3122" s="206" t="s">
        <v>64</v>
      </c>
      <c r="D3122" s="101"/>
      <c r="E3122" s="76">
        <f>E3121*E3102</f>
        <v>0</v>
      </c>
      <c r="F3122" s="76">
        <v>0</v>
      </c>
      <c r="G3122" s="76">
        <v>0</v>
      </c>
    </row>
    <row r="3123" spans="1:9" ht="18.600000000000001" hidden="1" customHeight="1">
      <c r="A3123" s="333"/>
      <c r="B3123" s="106" t="s">
        <v>222</v>
      </c>
      <c r="C3123" s="206"/>
      <c r="D3123" s="101"/>
      <c r="E3123" s="76">
        <f>E3118+E3122</f>
        <v>717600000</v>
      </c>
      <c r="F3123" s="76">
        <f>F3118+F3122</f>
        <v>722200000</v>
      </c>
      <c r="G3123" s="76">
        <f>G3118+G3122</f>
        <v>717600000</v>
      </c>
    </row>
    <row r="3124" spans="1:9" s="109" customFormat="1" hidden="1">
      <c r="A3124" s="333" t="s">
        <v>228</v>
      </c>
      <c r="B3124" s="104" t="str">
        <f>B3031</f>
        <v>Số km đã đi</v>
      </c>
      <c r="C3124" s="207" t="s">
        <v>64</v>
      </c>
      <c r="D3124" s="111">
        <f>D3031</f>
        <v>26247</v>
      </c>
      <c r="E3124" s="111">
        <f>E3031</f>
        <v>38000</v>
      </c>
      <c r="F3124" s="111">
        <f>F3031</f>
        <v>23275</v>
      </c>
      <c r="G3124" s="111">
        <f>G3031</f>
        <v>38142</v>
      </c>
      <c r="I3124" s="110"/>
    </row>
    <row r="3125" spans="1:9" ht="15" hidden="1" customHeight="1">
      <c r="A3125" s="333"/>
      <c r="B3125" s="106" t="s">
        <v>219</v>
      </c>
      <c r="C3125" s="206" t="s">
        <v>64</v>
      </c>
      <c r="D3125" s="78">
        <v>1</v>
      </c>
      <c r="E3125" s="78">
        <v>0.97</v>
      </c>
      <c r="F3125" s="78">
        <v>1.02</v>
      </c>
      <c r="G3125" s="78">
        <v>0.97</v>
      </c>
      <c r="H3125" s="78">
        <v>1</v>
      </c>
    </row>
    <row r="3126" spans="1:9" ht="15.6" hidden="1" customHeight="1">
      <c r="A3126" s="333"/>
      <c r="B3126" s="106" t="s">
        <v>220</v>
      </c>
      <c r="C3126" s="206" t="s">
        <v>64</v>
      </c>
      <c r="D3126" s="101"/>
      <c r="E3126" s="107">
        <f>(1-E3125)/E3125</f>
        <v>3.0927835051546421E-2</v>
      </c>
      <c r="F3126" s="107">
        <f>(1-F3125)/F3125</f>
        <v>-1.9607843137254919E-2</v>
      </c>
      <c r="G3126" s="107">
        <f>(1-G3125)/G3125</f>
        <v>3.0927835051546421E-2</v>
      </c>
    </row>
    <row r="3127" spans="1:9" ht="17.45" hidden="1" customHeight="1">
      <c r="A3127" s="333"/>
      <c r="B3127" s="106" t="s">
        <v>221</v>
      </c>
      <c r="C3127" s="206" t="s">
        <v>64</v>
      </c>
      <c r="D3127" s="101"/>
      <c r="E3127" s="76">
        <f>E3126*E3102</f>
        <v>22193814.432989713</v>
      </c>
      <c r="F3127" s="76">
        <f>F3126*F3102</f>
        <v>-14160784.313725503</v>
      </c>
      <c r="G3127" s="76">
        <f>G3126*G3102</f>
        <v>22193814.432989713</v>
      </c>
    </row>
    <row r="3128" spans="1:9" ht="13.7" hidden="1" customHeight="1">
      <c r="A3128" s="333"/>
      <c r="B3128" s="106" t="s">
        <v>222</v>
      </c>
      <c r="C3128" s="206"/>
      <c r="D3128" s="101"/>
      <c r="E3128" s="76">
        <f>E3123+E3127</f>
        <v>739793814.43298972</v>
      </c>
      <c r="F3128" s="76">
        <f>F3123+F3127</f>
        <v>708039215.68627453</v>
      </c>
      <c r="G3128" s="76">
        <f>G3123+G3127</f>
        <v>739793814.43298972</v>
      </c>
    </row>
    <row r="3129" spans="1:9" hidden="1">
      <c r="A3129" s="333" t="s">
        <v>228</v>
      </c>
      <c r="B3129" s="104" t="e">
        <f>#REF!</f>
        <v>#REF!</v>
      </c>
      <c r="C3129" s="206" t="s">
        <v>64</v>
      </c>
      <c r="D3129" s="112">
        <v>0.5</v>
      </c>
      <c r="E3129" s="112">
        <v>0.56999999999999995</v>
      </c>
      <c r="F3129" s="112">
        <v>0.6</v>
      </c>
      <c r="G3129" s="112">
        <v>0.65</v>
      </c>
    </row>
    <row r="3130" spans="1:9" ht="21.75" hidden="1" customHeight="1">
      <c r="A3130" s="333"/>
      <c r="B3130" s="106" t="s">
        <v>219</v>
      </c>
      <c r="C3130" s="206" t="s">
        <v>64</v>
      </c>
      <c r="D3130" s="78">
        <v>1</v>
      </c>
      <c r="E3130" s="78">
        <v>1</v>
      </c>
      <c r="F3130" s="78">
        <v>1</v>
      </c>
      <c r="G3130" s="78">
        <v>1</v>
      </c>
      <c r="H3130" s="78">
        <v>1</v>
      </c>
    </row>
    <row r="3131" spans="1:9" ht="21.75" hidden="1" customHeight="1">
      <c r="A3131" s="333"/>
      <c r="B3131" s="106" t="s">
        <v>220</v>
      </c>
      <c r="C3131" s="206" t="s">
        <v>64</v>
      </c>
      <c r="D3131" s="78"/>
      <c r="E3131" s="107" t="e">
        <f>(#REF!-E3130)/E3130</f>
        <v>#REF!</v>
      </c>
      <c r="F3131" s="107" t="e">
        <f>(#REF!-F3130)/F3130</f>
        <v>#REF!</v>
      </c>
      <c r="G3131" s="107" t="e">
        <f>(#REF!-G3130)/G3130</f>
        <v>#REF!</v>
      </c>
    </row>
    <row r="3132" spans="1:9" ht="21.75" hidden="1" customHeight="1">
      <c r="A3132" s="333"/>
      <c r="B3132" s="106" t="s">
        <v>221</v>
      </c>
      <c r="C3132" s="206" t="s">
        <v>64</v>
      </c>
      <c r="D3132" s="101"/>
      <c r="E3132" s="75" t="e">
        <f>E3131*E3102</f>
        <v>#REF!</v>
      </c>
      <c r="F3132" s="75" t="e">
        <f>F3131*F3102</f>
        <v>#REF!</v>
      </c>
      <c r="G3132" s="75" t="e">
        <f>G3131*G3102</f>
        <v>#REF!</v>
      </c>
    </row>
    <row r="3133" spans="1:9" ht="21.75" hidden="1" customHeight="1">
      <c r="A3133" s="333"/>
      <c r="B3133" s="106" t="s">
        <v>222</v>
      </c>
      <c r="C3133" s="206" t="s">
        <v>64</v>
      </c>
      <c r="D3133" s="101"/>
      <c r="E3133" s="75" t="e">
        <f>E3128+E3132</f>
        <v>#REF!</v>
      </c>
      <c r="F3133" s="75" t="e">
        <f>F3128+F3132</f>
        <v>#REF!</v>
      </c>
      <c r="G3133" s="75" t="e">
        <f>G3128+G3132</f>
        <v>#REF!</v>
      </c>
    </row>
    <row r="3134" spans="1:9" ht="37.5" hidden="1" customHeight="1">
      <c r="A3134" s="333" t="s">
        <v>229</v>
      </c>
      <c r="B3134" s="104" t="s">
        <v>230</v>
      </c>
      <c r="C3134" s="206" t="s">
        <v>64</v>
      </c>
      <c r="D3134" s="113" t="s">
        <v>231</v>
      </c>
      <c r="E3134" s="113" t="s">
        <v>232</v>
      </c>
      <c r="F3134" s="113" t="s">
        <v>233</v>
      </c>
      <c r="G3134" s="113" t="s">
        <v>231</v>
      </c>
    </row>
    <row r="3135" spans="1:9" ht="21.75" hidden="1" customHeight="1">
      <c r="A3135" s="333"/>
      <c r="B3135" s="106" t="s">
        <v>219</v>
      </c>
      <c r="C3135" s="206" t="s">
        <v>64</v>
      </c>
      <c r="D3135" s="78">
        <v>1</v>
      </c>
      <c r="E3135" s="78">
        <v>1</v>
      </c>
      <c r="F3135" s="78">
        <v>1</v>
      </c>
      <c r="G3135" s="78">
        <v>1</v>
      </c>
      <c r="H3135" s="78">
        <v>1</v>
      </c>
    </row>
    <row r="3136" spans="1:9" ht="21.75" hidden="1" customHeight="1">
      <c r="A3136" s="333"/>
      <c r="B3136" s="106" t="s">
        <v>220</v>
      </c>
      <c r="C3136" s="206" t="s">
        <v>64</v>
      </c>
      <c r="D3136" s="78"/>
      <c r="E3136" s="107" t="e">
        <f>(#REF!-E3135)/E3135</f>
        <v>#REF!</v>
      </c>
      <c r="F3136" s="107" t="e">
        <f>(#REF!-F3135)/F3135</f>
        <v>#REF!</v>
      </c>
      <c r="G3136" s="107" t="e">
        <f>(#REF!-G3135)/G3135</f>
        <v>#REF!</v>
      </c>
    </row>
    <row r="3137" spans="1:11" ht="21.75" hidden="1" customHeight="1">
      <c r="A3137" s="333"/>
      <c r="B3137" s="106" t="s">
        <v>221</v>
      </c>
      <c r="C3137" s="206" t="s">
        <v>64</v>
      </c>
      <c r="D3137" s="101"/>
      <c r="E3137" s="75" t="e">
        <f>E3136*E3102</f>
        <v>#REF!</v>
      </c>
      <c r="F3137" s="75" t="e">
        <f>F3136*F3102</f>
        <v>#REF!</v>
      </c>
      <c r="G3137" s="75" t="e">
        <f>G3136*G3102</f>
        <v>#REF!</v>
      </c>
    </row>
    <row r="3138" spans="1:11" ht="21.75" hidden="1" customHeight="1">
      <c r="A3138" s="333"/>
      <c r="B3138" s="106" t="s">
        <v>222</v>
      </c>
      <c r="C3138" s="206" t="s">
        <v>64</v>
      </c>
      <c r="D3138" s="101"/>
      <c r="E3138" s="75" t="e">
        <f>E3133+E3137</f>
        <v>#REF!</v>
      </c>
      <c r="F3138" s="75" t="e">
        <f>F3133+F3137</f>
        <v>#REF!</v>
      </c>
      <c r="G3138" s="75" t="e">
        <f>G3133+G3137</f>
        <v>#REF!</v>
      </c>
    </row>
    <row r="3139" spans="1:11" s="22" customFormat="1" ht="19.350000000000001" hidden="1" customHeight="1">
      <c r="A3139" s="98">
        <v>6</v>
      </c>
      <c r="B3139" s="96" t="s">
        <v>234</v>
      </c>
      <c r="C3139" s="65" t="s">
        <v>64</v>
      </c>
      <c r="D3139" s="102"/>
      <c r="E3139" s="154" t="e">
        <f>E3102+E3117+E3122+E3127+E3132+E3112+E3107+E3137</f>
        <v>#REF!</v>
      </c>
      <c r="F3139" s="154" t="e">
        <f>F3102+F3117+F3122+F3127+F3132+F3112+F3107+F3137</f>
        <v>#REF!</v>
      </c>
      <c r="G3139" s="154" t="e">
        <f>G3102+G3117+G3122+G3127+G3132+G3112+G3107+G3137</f>
        <v>#REF!</v>
      </c>
      <c r="I3139" s="23"/>
    </row>
    <row r="3140" spans="1:11" s="22" customFormat="1" ht="33" hidden="1" customHeight="1">
      <c r="A3140" s="98" t="s">
        <v>285</v>
      </c>
      <c r="B3140" s="96" t="s">
        <v>235</v>
      </c>
      <c r="C3140" s="65" t="s">
        <v>64</v>
      </c>
      <c r="D3140" s="102"/>
      <c r="E3140" s="334" t="e">
        <f>ROUND((E3139+F3139+G3139)/3,-8)</f>
        <v>#REF!</v>
      </c>
      <c r="F3140" s="334"/>
      <c r="G3140" s="334"/>
      <c r="I3140" s="23"/>
    </row>
    <row r="3141" spans="1:11" s="22" customFormat="1" ht="51.6" hidden="1" customHeight="1">
      <c r="A3141" s="98" t="s">
        <v>286</v>
      </c>
      <c r="B3141" s="96" t="s">
        <v>236</v>
      </c>
      <c r="C3141" s="65" t="s">
        <v>64</v>
      </c>
      <c r="D3141" s="102"/>
      <c r="E3141" s="155" t="e">
        <f>(E3139-E3140)/E3140</f>
        <v>#REF!</v>
      </c>
      <c r="F3141" s="155" t="e">
        <f>(F3139-E3140)/E3140</f>
        <v>#REF!</v>
      </c>
      <c r="G3141" s="155" t="e">
        <f>(G3139-E3140)/E3140</f>
        <v>#REF!</v>
      </c>
      <c r="I3141" s="23"/>
    </row>
    <row r="3142" spans="1:11" ht="21" hidden="1" customHeight="1">
      <c r="A3142" s="98">
        <v>7</v>
      </c>
      <c r="B3142" s="99" t="s">
        <v>237</v>
      </c>
      <c r="C3142" s="206" t="s">
        <v>64</v>
      </c>
      <c r="D3142" s="114"/>
      <c r="E3142" s="76" t="e">
        <f>ABS(E3117)+ABS(E3122)+ABS(E3127)+ABS(E3132)+ ABS(E3112)+ ABS(E3107)+ABS(E3137)</f>
        <v>#REF!</v>
      </c>
      <c r="F3142" s="76" t="e">
        <f>ABS(F3117)+ABS(F3122)+ABS(F3127)+ABS(F3132)+ ABS(F3112)+ ABS(F3107)+ABS(F3137)</f>
        <v>#REF!</v>
      </c>
      <c r="G3142" s="76" t="e">
        <f>ABS(G3117)+ABS(G3122)+ABS(G3127)+ABS(G3132)+ ABS(G3112)+ ABS(G3107)+ABS(G3137)</f>
        <v>#REF!</v>
      </c>
    </row>
    <row r="3143" spans="1:11" ht="18.600000000000001" hidden="1" customHeight="1">
      <c r="A3143" s="98">
        <v>8</v>
      </c>
      <c r="B3143" s="99" t="s">
        <v>238</v>
      </c>
      <c r="C3143" s="206" t="s">
        <v>64</v>
      </c>
      <c r="D3143" s="101"/>
      <c r="E3143" s="76">
        <v>1</v>
      </c>
      <c r="F3143" s="76">
        <v>1</v>
      </c>
      <c r="G3143" s="76">
        <v>1</v>
      </c>
    </row>
    <row r="3144" spans="1:11" ht="19.350000000000001" hidden="1" customHeight="1">
      <c r="A3144" s="98">
        <v>9</v>
      </c>
      <c r="B3144" s="99" t="s">
        <v>239</v>
      </c>
      <c r="C3144" s="206" t="s">
        <v>64</v>
      </c>
      <c r="D3144" s="101"/>
      <c r="E3144" s="115" t="s">
        <v>346</v>
      </c>
      <c r="F3144" s="115" t="s">
        <v>403</v>
      </c>
      <c r="G3144" s="115" t="s">
        <v>346</v>
      </c>
      <c r="H3144" s="116"/>
      <c r="I3144" s="116" t="e">
        <f>F3116+F3126+F3131</f>
        <v>#REF!</v>
      </c>
      <c r="J3144" s="116" t="e">
        <f>G3116+G3126+G3131</f>
        <v>#REF!</v>
      </c>
      <c r="K3144" s="116" t="e">
        <f>G3116+G3126+G3131</f>
        <v>#REF!</v>
      </c>
    </row>
    <row r="3145" spans="1:11" s="23" customFormat="1" ht="21" hidden="1" customHeight="1">
      <c r="A3145" s="117">
        <v>10</v>
      </c>
      <c r="B3145" s="118" t="s">
        <v>240</v>
      </c>
      <c r="C3145" s="118" t="s">
        <v>64</v>
      </c>
      <c r="D3145" s="119"/>
      <c r="E3145" s="120" t="e">
        <f>E3117+E3122+E3132+E3127+E3137+E3112+E3107</f>
        <v>#REF!</v>
      </c>
      <c r="F3145" s="120" t="e">
        <f>F3117+F3122+F3132+F3127+F3137+F3112+F3107</f>
        <v>#REF!</v>
      </c>
      <c r="G3145" s="120" t="e">
        <f>G3117+G3122+G3132+G3127+G3137+G3112+G3107</f>
        <v>#REF!</v>
      </c>
    </row>
    <row r="3146" spans="1:11" s="23" customFormat="1" ht="31.5" hidden="1">
      <c r="A3146" s="117"/>
      <c r="B3146" s="121" t="s">
        <v>241</v>
      </c>
      <c r="C3146" s="118" t="s">
        <v>64</v>
      </c>
      <c r="D3146" s="119"/>
      <c r="E3146" s="335" t="e">
        <f>ROUND(E3140,-6)</f>
        <v>#REF!</v>
      </c>
      <c r="F3146" s="335"/>
      <c r="G3146" s="335"/>
    </row>
    <row r="3147" spans="1:11" s="19" customFormat="1" ht="8.25" hidden="1" customHeight="1">
      <c r="A3147" s="122"/>
      <c r="B3147" s="122"/>
      <c r="C3147" s="122"/>
      <c r="D3147" s="122"/>
      <c r="E3147" s="23"/>
      <c r="F3147" s="23"/>
      <c r="G3147" s="23"/>
    </row>
    <row r="3148" spans="1:11" s="19" customFormat="1" ht="21.75" hidden="1" customHeight="1">
      <c r="A3148" s="122" t="s">
        <v>275</v>
      </c>
      <c r="B3148" s="336" t="s">
        <v>243</v>
      </c>
      <c r="C3148" s="336"/>
      <c r="D3148" s="336"/>
      <c r="E3148" s="336"/>
      <c r="F3148" s="336"/>
      <c r="G3148" s="336"/>
    </row>
    <row r="3149" spans="1:11" s="40" customFormat="1" ht="35.25" hidden="1" customHeight="1">
      <c r="A3149" s="337" t="s">
        <v>244</v>
      </c>
      <c r="B3149" s="337"/>
      <c r="C3149" s="337"/>
      <c r="D3149" s="337"/>
      <c r="E3149" s="337"/>
      <c r="F3149" s="337"/>
      <c r="G3149" s="337"/>
      <c r="I3149" s="85"/>
    </row>
    <row r="3150" spans="1:11" s="40" customFormat="1" ht="21" hidden="1" customHeight="1">
      <c r="A3150" s="123" t="s">
        <v>245</v>
      </c>
      <c r="C3150" s="40" t="s">
        <v>64</v>
      </c>
      <c r="E3150" s="124" t="e">
        <f>ROUND(E3146,-3)</f>
        <v>#REF!</v>
      </c>
      <c r="F3150" s="48" t="s">
        <v>246</v>
      </c>
      <c r="I3150" s="85"/>
    </row>
    <row r="3151" spans="1:11" s="19" customFormat="1" ht="5.25" hidden="1" customHeight="1">
      <c r="A3151" s="122"/>
      <c r="B3151" s="122"/>
      <c r="C3151" s="122"/>
      <c r="D3151" s="122"/>
      <c r="E3151" s="23"/>
      <c r="F3151" s="23"/>
      <c r="G3151" s="23"/>
    </row>
    <row r="3152" spans="1:11" s="40" customFormat="1" ht="24.75" hidden="1" customHeight="1">
      <c r="A3152" s="338" t="s">
        <v>247</v>
      </c>
      <c r="B3152" s="339"/>
      <c r="C3152" s="339"/>
      <c r="D3152" s="340"/>
      <c r="E3152" s="51" t="s">
        <v>174</v>
      </c>
      <c r="F3152" s="51" t="s">
        <v>175</v>
      </c>
      <c r="G3152" s="51" t="s">
        <v>176</v>
      </c>
      <c r="I3152" s="85"/>
    </row>
    <row r="3153" spans="1:9" s="40" customFormat="1" ht="24.75" hidden="1" customHeight="1">
      <c r="A3153" s="341"/>
      <c r="B3153" s="342"/>
      <c r="C3153" s="342"/>
      <c r="D3153" s="343"/>
      <c r="E3153" s="125" t="e">
        <f>E3141</f>
        <v>#REF!</v>
      </c>
      <c r="F3153" s="125" t="e">
        <f>F3141</f>
        <v>#REF!</v>
      </c>
      <c r="G3153" s="125" t="e">
        <f>G3141</f>
        <v>#REF!</v>
      </c>
      <c r="I3153" s="85"/>
    </row>
    <row r="3154" spans="1:9" s="40" customFormat="1" ht="24.75" hidden="1" customHeight="1">
      <c r="A3154" s="344"/>
      <c r="B3154" s="345"/>
      <c r="C3154" s="345"/>
      <c r="D3154" s="346"/>
      <c r="E3154" s="125" t="s">
        <v>248</v>
      </c>
      <c r="F3154" s="125" t="s">
        <v>248</v>
      </c>
      <c r="G3154" s="125" t="s">
        <v>248</v>
      </c>
      <c r="I3154" s="85"/>
    </row>
    <row r="3155" spans="1:9" s="40" customFormat="1" ht="5.25" hidden="1" customHeight="1">
      <c r="A3155" s="123"/>
      <c r="G3155" s="126"/>
      <c r="I3155" s="85"/>
    </row>
    <row r="3156" spans="1:9" s="40" customFormat="1" ht="21" hidden="1" customHeight="1">
      <c r="A3156" s="347" t="s">
        <v>249</v>
      </c>
      <c r="B3156" s="347"/>
      <c r="C3156" s="347"/>
      <c r="D3156" s="347"/>
      <c r="E3156" s="347"/>
      <c r="F3156" s="347"/>
      <c r="G3156" s="347"/>
      <c r="I3156" s="85"/>
    </row>
    <row r="3157" spans="1:9" s="40" customFormat="1" ht="6" hidden="1" customHeight="1">
      <c r="A3157" s="127"/>
      <c r="B3157" s="127"/>
      <c r="C3157" s="123"/>
      <c r="D3157" s="127"/>
      <c r="E3157" s="127"/>
      <c r="F3157" s="127"/>
      <c r="G3157" s="127"/>
      <c r="I3157" s="85"/>
    </row>
    <row r="3158" spans="1:9" s="48" customFormat="1" ht="21" hidden="1" customHeight="1">
      <c r="A3158" s="313" t="s">
        <v>250</v>
      </c>
      <c r="B3158" s="313"/>
      <c r="C3158" s="313"/>
      <c r="D3158" s="313"/>
      <c r="E3158" s="313"/>
      <c r="F3158" s="313"/>
      <c r="G3158" s="313"/>
      <c r="I3158" s="124"/>
    </row>
    <row r="3159" spans="1:9" s="48" customFormat="1" ht="21" hidden="1" customHeight="1">
      <c r="A3159" s="313" t="s">
        <v>251</v>
      </c>
      <c r="B3159" s="313"/>
      <c r="C3159" s="313"/>
      <c r="D3159" s="313"/>
      <c r="E3159" s="313"/>
      <c r="F3159" s="313"/>
      <c r="G3159" s="313"/>
      <c r="I3159" s="124"/>
    </row>
    <row r="3160" spans="1:9" s="48" customFormat="1" ht="41.25" hidden="1" customHeight="1">
      <c r="A3160" s="314" t="s">
        <v>252</v>
      </c>
      <c r="B3160" s="315"/>
      <c r="C3160" s="315"/>
      <c r="D3160" s="315"/>
      <c r="E3160" s="315"/>
      <c r="F3160" s="315"/>
      <c r="G3160" s="315"/>
      <c r="I3160" s="124"/>
    </row>
    <row r="3161" spans="1:9" s="48" customFormat="1" ht="28.5" hidden="1" customHeight="1">
      <c r="A3161" s="35"/>
      <c r="B3161" s="26" t="s">
        <v>253</v>
      </c>
      <c r="C3161" s="68"/>
      <c r="D3161" s="26"/>
      <c r="E3161" s="128" t="s">
        <v>254</v>
      </c>
      <c r="F3161" s="316"/>
      <c r="G3161" s="316"/>
      <c r="I3161" s="124"/>
    </row>
    <row r="3162" spans="1:9" s="48" customFormat="1" ht="21.6" hidden="1" customHeight="1">
      <c r="A3162" s="35"/>
      <c r="B3162" s="317" t="s">
        <v>255</v>
      </c>
      <c r="C3162" s="318"/>
      <c r="D3162" s="318"/>
      <c r="E3162" s="290" t="s">
        <v>256</v>
      </c>
      <c r="F3162" s="290"/>
      <c r="G3162" s="290"/>
      <c r="I3162" s="124"/>
    </row>
    <row r="3163" spans="1:9" s="48" customFormat="1" ht="21.6" hidden="1" customHeight="1">
      <c r="A3163" s="35"/>
      <c r="B3163" s="317"/>
      <c r="C3163" s="319"/>
      <c r="D3163" s="319"/>
      <c r="E3163" s="290" t="s">
        <v>257</v>
      </c>
      <c r="F3163" s="290"/>
      <c r="G3163" s="290"/>
      <c r="I3163" s="124"/>
    </row>
    <row r="3164" spans="1:9" s="48" customFormat="1" ht="21.6" hidden="1" customHeight="1">
      <c r="A3164" s="35"/>
      <c r="B3164" s="26"/>
      <c r="C3164" s="68"/>
      <c r="D3164" s="26"/>
      <c r="E3164" s="290" t="s">
        <v>258</v>
      </c>
      <c r="F3164" s="290"/>
      <c r="G3164" s="290"/>
      <c r="I3164" s="124"/>
    </row>
    <row r="3165" spans="1:9" s="48" customFormat="1" ht="21.6" hidden="1" customHeight="1">
      <c r="A3165" s="35"/>
      <c r="B3165" s="26"/>
      <c r="C3165" s="68"/>
      <c r="D3165" s="26"/>
      <c r="E3165" s="290" t="s">
        <v>259</v>
      </c>
      <c r="F3165" s="290"/>
      <c r="G3165" s="290"/>
      <c r="I3165" s="124"/>
    </row>
    <row r="3166" spans="1:9" s="48" customFormat="1" ht="21.6" hidden="1" customHeight="1">
      <c r="A3166" s="35"/>
      <c r="B3166" s="26" t="s">
        <v>260</v>
      </c>
      <c r="C3166" s="68"/>
      <c r="D3166" s="26"/>
      <c r="E3166" s="26"/>
      <c r="F3166" s="26"/>
      <c r="G3166" s="26"/>
      <c r="I3166" s="124"/>
    </row>
    <row r="3167" spans="1:9" s="49" customFormat="1" ht="10.5" hidden="1" customHeight="1">
      <c r="B3167" s="18"/>
      <c r="C3167" s="18"/>
      <c r="D3167" s="18"/>
      <c r="E3167" s="18"/>
      <c r="F3167" s="18"/>
      <c r="G3167" s="50"/>
    </row>
    <row r="3168" spans="1:9" s="52" customFormat="1" ht="39.75" hidden="1" customHeight="1">
      <c r="A3168" s="51" t="s">
        <v>1</v>
      </c>
      <c r="B3168" s="320" t="s">
        <v>261</v>
      </c>
      <c r="C3168" s="321"/>
      <c r="D3168" s="51" t="s">
        <v>262</v>
      </c>
      <c r="E3168" s="51" t="s">
        <v>263</v>
      </c>
      <c r="F3168" s="51" t="s">
        <v>264</v>
      </c>
      <c r="G3168" s="51" t="s">
        <v>40</v>
      </c>
      <c r="I3168" s="49"/>
    </row>
    <row r="3169" spans="1:9" ht="21.95" hidden="1" customHeight="1">
      <c r="A3169" s="54">
        <v>1</v>
      </c>
      <c r="B3169" s="295" t="s">
        <v>20</v>
      </c>
      <c r="C3169" s="297"/>
      <c r="D3169" s="129">
        <v>0.75</v>
      </c>
      <c r="E3169" s="129">
        <v>0.55000000000000004</v>
      </c>
      <c r="F3169" s="130">
        <f>D3169*E3169</f>
        <v>0.41250000000000003</v>
      </c>
      <c r="G3169" s="57"/>
    </row>
    <row r="3170" spans="1:9" ht="21.95" hidden="1" customHeight="1">
      <c r="A3170" s="54">
        <v>2</v>
      </c>
      <c r="B3170" s="295" t="s">
        <v>265</v>
      </c>
      <c r="C3170" s="297"/>
      <c r="D3170" s="129">
        <v>0.8</v>
      </c>
      <c r="E3170" s="129">
        <v>0.15</v>
      </c>
      <c r="F3170" s="130">
        <f>D3170*E3170</f>
        <v>0.12</v>
      </c>
      <c r="G3170" s="56"/>
    </row>
    <row r="3171" spans="1:9" ht="21.95" hidden="1" customHeight="1">
      <c r="A3171" s="54">
        <v>3</v>
      </c>
      <c r="B3171" s="295" t="s">
        <v>266</v>
      </c>
      <c r="C3171" s="297"/>
      <c r="D3171" s="129">
        <v>0.75</v>
      </c>
      <c r="E3171" s="129">
        <v>0.2</v>
      </c>
      <c r="F3171" s="130">
        <f>D3171*E3171</f>
        <v>0.15000000000000002</v>
      </c>
      <c r="G3171" s="101"/>
    </row>
    <row r="3172" spans="1:9" ht="21.95" hidden="1" customHeight="1">
      <c r="A3172" s="54">
        <v>4</v>
      </c>
      <c r="B3172" s="322" t="s">
        <v>267</v>
      </c>
      <c r="C3172" s="323"/>
      <c r="D3172" s="129">
        <v>0.7</v>
      </c>
      <c r="E3172" s="129">
        <v>0.1</v>
      </c>
      <c r="F3172" s="130">
        <f>D3172*E3172</f>
        <v>6.9999999999999993E-2</v>
      </c>
      <c r="G3172" s="101"/>
    </row>
    <row r="3173" spans="1:9" s="63" customFormat="1" ht="21.95" hidden="1" customHeight="1">
      <c r="A3173" s="54"/>
      <c r="B3173" s="324" t="s">
        <v>268</v>
      </c>
      <c r="C3173" s="325"/>
      <c r="D3173" s="326">
        <f>SUM(F3169:F3172)</f>
        <v>0.75249999999999995</v>
      </c>
      <c r="E3173" s="327"/>
      <c r="F3173" s="328"/>
      <c r="G3173" s="62"/>
      <c r="I3173" s="19"/>
    </row>
    <row r="3174" spans="1:9" s="63" customFormat="1" ht="21.95" hidden="1" customHeight="1">
      <c r="A3174" s="54"/>
      <c r="B3174" s="324" t="s">
        <v>269</v>
      </c>
      <c r="C3174" s="325"/>
      <c r="D3174" s="326">
        <f>1-D3173</f>
        <v>0.24750000000000005</v>
      </c>
      <c r="E3174" s="327"/>
      <c r="F3174" s="328"/>
      <c r="G3174" s="62"/>
      <c r="I3174" s="19"/>
    </row>
    <row r="3175" spans="1:9" s="63" customFormat="1" ht="8.25" hidden="1" customHeight="1">
      <c r="A3175" s="49"/>
      <c r="B3175" s="131"/>
      <c r="C3175" s="208"/>
      <c r="D3175" s="132"/>
      <c r="E3175" s="132"/>
      <c r="F3175" s="132"/>
      <c r="G3175" s="133"/>
      <c r="I3175" s="19"/>
    </row>
    <row r="3176" spans="1:9" ht="22.5" hidden="1" customHeight="1">
      <c r="A3176" s="303" t="s">
        <v>276</v>
      </c>
      <c r="B3176" s="303"/>
      <c r="C3176" s="303"/>
      <c r="D3176" s="303"/>
      <c r="E3176" s="303"/>
      <c r="F3176" s="303"/>
      <c r="G3176" s="303"/>
    </row>
    <row r="3177" spans="1:9" ht="7.5" hidden="1" customHeight="1">
      <c r="D3177" s="52"/>
    </row>
    <row r="3178" spans="1:9" ht="23.25" hidden="1" customHeight="1">
      <c r="D3178" s="52"/>
      <c r="G3178" s="134" t="s">
        <v>270</v>
      </c>
    </row>
    <row r="3179" spans="1:9" ht="7.5" hidden="1" customHeight="1">
      <c r="D3179" s="52"/>
    </row>
    <row r="3180" spans="1:9" s="136" customFormat="1" ht="25.35" hidden="1" customHeight="1">
      <c r="A3180" s="307" t="s">
        <v>271</v>
      </c>
      <c r="B3180" s="308"/>
      <c r="C3180" s="308"/>
      <c r="D3180" s="309"/>
      <c r="E3180" s="135" t="s">
        <v>6</v>
      </c>
      <c r="F3180" s="135" t="s">
        <v>287</v>
      </c>
      <c r="G3180" s="135" t="s">
        <v>8</v>
      </c>
      <c r="I3180" s="137"/>
    </row>
    <row r="3181" spans="1:9" s="141" customFormat="1" ht="27" hidden="1" customHeight="1">
      <c r="A3181" s="349" t="e">
        <f>D2955</f>
        <v>#REF!</v>
      </c>
      <c r="B3181" s="311"/>
      <c r="C3181" s="311"/>
      <c r="D3181" s="312"/>
      <c r="E3181" s="138">
        <v>1</v>
      </c>
      <c r="F3181" s="139" t="e">
        <f>E3150</f>
        <v>#REF!</v>
      </c>
      <c r="G3181" s="140" t="e">
        <f>ROUND(E3181*F3181,-6)</f>
        <v>#REF!</v>
      </c>
      <c r="I3181" s="142"/>
    </row>
    <row r="3182" spans="1:9" hidden="1"/>
    <row r="3183" spans="1:9" hidden="1"/>
    <row r="3184" spans="1:9" hidden="1"/>
    <row r="3185" spans="1:9" hidden="1"/>
    <row r="3186" spans="1:9" hidden="1"/>
    <row r="3187" spans="1:9" hidden="1"/>
    <row r="3188" spans="1:9" hidden="1"/>
    <row r="3189" spans="1:9" hidden="1"/>
    <row r="3190" spans="1:9" hidden="1"/>
    <row r="3191" spans="1:9" s="22" customFormat="1" hidden="1">
      <c r="A3191" s="22" t="s">
        <v>553</v>
      </c>
      <c r="B3191" s="22" t="e">
        <f>'Bảng tổng hợp kết quả'!#REF!</f>
        <v>#REF!</v>
      </c>
      <c r="F3191" s="156"/>
      <c r="I3191" s="23"/>
    </row>
    <row r="3192" spans="1:9" ht="19.7" hidden="1" customHeight="1">
      <c r="A3192" s="303" t="s">
        <v>272</v>
      </c>
      <c r="B3192" s="303"/>
      <c r="C3192" s="303"/>
      <c r="D3192" s="303"/>
      <c r="E3192" s="303"/>
      <c r="F3192" s="303"/>
      <c r="G3192" s="303"/>
    </row>
    <row r="3193" spans="1:9" hidden="1">
      <c r="A3193" s="24" t="s">
        <v>61</v>
      </c>
      <c r="B3193" s="25" t="s">
        <v>62</v>
      </c>
      <c r="C3193" s="22"/>
      <c r="D3193" s="303"/>
      <c r="E3193" s="303"/>
      <c r="F3193" s="303"/>
      <c r="G3193" s="303"/>
    </row>
    <row r="3194" spans="1:9" hidden="1">
      <c r="A3194" s="27" t="s">
        <v>55</v>
      </c>
      <c r="B3194" s="28" t="s">
        <v>63</v>
      </c>
      <c r="C3194" s="28" t="s">
        <v>64</v>
      </c>
      <c r="D3194" s="305" t="e">
        <f>B3191</f>
        <v>#REF!</v>
      </c>
      <c r="E3194" s="305"/>
      <c r="F3194" s="305"/>
      <c r="G3194" s="305"/>
    </row>
    <row r="3195" spans="1:9" hidden="1">
      <c r="A3195" s="27" t="s">
        <v>55</v>
      </c>
      <c r="B3195" s="29" t="s">
        <v>65</v>
      </c>
      <c r="C3195" s="28" t="s">
        <v>64</v>
      </c>
      <c r="D3195" s="305" t="s">
        <v>562</v>
      </c>
      <c r="E3195" s="305"/>
      <c r="F3195" s="305"/>
      <c r="G3195" s="305"/>
    </row>
    <row r="3196" spans="1:9" hidden="1">
      <c r="A3196" s="27" t="s">
        <v>55</v>
      </c>
      <c r="B3196" s="29" t="s">
        <v>4</v>
      </c>
      <c r="C3196" s="28" t="s">
        <v>64</v>
      </c>
      <c r="D3196" s="306" t="s">
        <v>12</v>
      </c>
      <c r="E3196" s="306"/>
      <c r="F3196" s="306"/>
      <c r="G3196" s="306"/>
    </row>
    <row r="3197" spans="1:9" hidden="1">
      <c r="A3197" s="27" t="s">
        <v>55</v>
      </c>
      <c r="B3197" s="29" t="s">
        <v>3</v>
      </c>
      <c r="C3197" s="28"/>
      <c r="D3197" s="29">
        <v>2022</v>
      </c>
      <c r="E3197" s="29"/>
      <c r="F3197" s="29"/>
      <c r="G3197" s="29"/>
    </row>
    <row r="3198" spans="1:9" hidden="1">
      <c r="A3198" s="27" t="s">
        <v>55</v>
      </c>
      <c r="B3198" s="30" t="s">
        <v>66</v>
      </c>
      <c r="C3198" s="30" t="s">
        <v>64</v>
      </c>
      <c r="D3198" s="301" t="s">
        <v>563</v>
      </c>
      <c r="E3198" s="301"/>
      <c r="F3198" s="301"/>
      <c r="G3198" s="301"/>
    </row>
    <row r="3199" spans="1:9" hidden="1">
      <c r="A3199" s="27" t="s">
        <v>55</v>
      </c>
      <c r="B3199" s="30" t="s">
        <v>67</v>
      </c>
      <c r="C3199" s="30" t="s">
        <v>64</v>
      </c>
      <c r="D3199" s="301" t="s">
        <v>564</v>
      </c>
      <c r="E3199" s="301"/>
      <c r="F3199" s="301"/>
      <c r="G3199" s="301"/>
    </row>
    <row r="3200" spans="1:9" hidden="1">
      <c r="A3200" s="27" t="s">
        <v>55</v>
      </c>
      <c r="B3200" s="30" t="s">
        <v>68</v>
      </c>
      <c r="C3200" s="30" t="s">
        <v>64</v>
      </c>
      <c r="D3200" s="301" t="s">
        <v>565</v>
      </c>
      <c r="E3200" s="301"/>
      <c r="F3200" s="301"/>
      <c r="G3200" s="301"/>
    </row>
    <row r="3201" spans="1:7" hidden="1">
      <c r="A3201" s="27" t="s">
        <v>55</v>
      </c>
      <c r="B3201" s="30" t="s">
        <v>69</v>
      </c>
      <c r="C3201" s="30" t="s">
        <v>64</v>
      </c>
      <c r="D3201" s="301" t="s">
        <v>566</v>
      </c>
      <c r="E3201" s="301"/>
      <c r="F3201" s="301"/>
      <c r="G3201" s="301"/>
    </row>
    <row r="3202" spans="1:7" hidden="1">
      <c r="A3202" s="27" t="s">
        <v>55</v>
      </c>
      <c r="B3202" s="30" t="s">
        <v>70</v>
      </c>
      <c r="C3202" s="30" t="s">
        <v>64</v>
      </c>
      <c r="D3202" s="301" t="s">
        <v>374</v>
      </c>
      <c r="E3202" s="301"/>
      <c r="F3202" s="301"/>
      <c r="G3202" s="301"/>
    </row>
    <row r="3203" spans="1:7" hidden="1">
      <c r="A3203" s="27" t="s">
        <v>55</v>
      </c>
      <c r="B3203" s="30" t="s">
        <v>71</v>
      </c>
      <c r="C3203" s="30" t="s">
        <v>64</v>
      </c>
      <c r="D3203" s="301" t="s">
        <v>567</v>
      </c>
      <c r="E3203" s="301"/>
      <c r="F3203" s="301"/>
      <c r="G3203" s="301"/>
    </row>
    <row r="3204" spans="1:7" hidden="1">
      <c r="A3204" s="27" t="s">
        <v>55</v>
      </c>
      <c r="B3204" s="30" t="s">
        <v>72</v>
      </c>
      <c r="C3204" s="30" t="s">
        <v>64</v>
      </c>
      <c r="D3204" s="301" t="s">
        <v>568</v>
      </c>
      <c r="E3204" s="301"/>
      <c r="F3204" s="301"/>
      <c r="G3204" s="301"/>
    </row>
    <row r="3205" spans="1:7" hidden="1">
      <c r="A3205" s="27" t="s">
        <v>55</v>
      </c>
      <c r="B3205" s="30" t="s">
        <v>73</v>
      </c>
      <c r="C3205" s="30" t="s">
        <v>64</v>
      </c>
      <c r="D3205" s="301" t="s">
        <v>569</v>
      </c>
      <c r="E3205" s="301"/>
      <c r="F3205" s="301"/>
      <c r="G3205" s="301"/>
    </row>
    <row r="3206" spans="1:7" hidden="1">
      <c r="A3206" s="27" t="s">
        <v>55</v>
      </c>
      <c r="B3206" s="30" t="s">
        <v>75</v>
      </c>
      <c r="C3206" s="30" t="s">
        <v>64</v>
      </c>
      <c r="D3206" s="301" t="s">
        <v>570</v>
      </c>
      <c r="E3206" s="301"/>
      <c r="F3206" s="301"/>
      <c r="G3206" s="301"/>
    </row>
    <row r="3207" spans="1:7" hidden="1">
      <c r="A3207" s="27" t="s">
        <v>55</v>
      </c>
      <c r="B3207" s="30" t="s">
        <v>78</v>
      </c>
      <c r="C3207" s="30" t="s">
        <v>64</v>
      </c>
      <c r="D3207" s="301" t="s">
        <v>320</v>
      </c>
      <c r="E3207" s="301"/>
      <c r="F3207" s="301"/>
      <c r="G3207" s="301"/>
    </row>
    <row r="3208" spans="1:7" hidden="1">
      <c r="A3208" s="27" t="s">
        <v>55</v>
      </c>
      <c r="B3208" s="30" t="s">
        <v>79</v>
      </c>
      <c r="C3208" s="30" t="s">
        <v>64</v>
      </c>
      <c r="D3208" s="301" t="s">
        <v>571</v>
      </c>
      <c r="E3208" s="301"/>
      <c r="F3208" s="301"/>
      <c r="G3208" s="301"/>
    </row>
    <row r="3209" spans="1:7" hidden="1">
      <c r="A3209" s="27" t="s">
        <v>55</v>
      </c>
      <c r="B3209" s="30" t="s">
        <v>80</v>
      </c>
      <c r="C3209" s="30" t="s">
        <v>64</v>
      </c>
      <c r="D3209" s="301" t="s">
        <v>572</v>
      </c>
      <c r="E3209" s="301"/>
      <c r="F3209" s="301"/>
      <c r="G3209" s="301"/>
    </row>
    <row r="3210" spans="1:7" ht="36" hidden="1" customHeight="1">
      <c r="A3210" s="27" t="s">
        <v>81</v>
      </c>
      <c r="B3210" s="28" t="s">
        <v>82</v>
      </c>
      <c r="C3210" s="30" t="s">
        <v>64</v>
      </c>
      <c r="D3210" s="348" t="s">
        <v>302</v>
      </c>
      <c r="E3210" s="348"/>
      <c r="F3210" s="348"/>
      <c r="G3210" s="348"/>
    </row>
    <row r="3211" spans="1:7" ht="21.75" hidden="1" customHeight="1">
      <c r="A3211" s="27" t="s">
        <v>55</v>
      </c>
      <c r="B3211" s="28" t="s">
        <v>83</v>
      </c>
      <c r="C3211" s="30" t="s">
        <v>64</v>
      </c>
      <c r="D3211" s="31" t="s">
        <v>84</v>
      </c>
      <c r="E3211" s="32" t="s">
        <v>85</v>
      </c>
      <c r="F3211" s="29" t="s">
        <v>86</v>
      </c>
      <c r="G3211" s="28" t="s">
        <v>87</v>
      </c>
    </row>
    <row r="3212" spans="1:7" ht="21.75" hidden="1" customHeight="1">
      <c r="A3212" s="27" t="s">
        <v>55</v>
      </c>
      <c r="B3212" s="5" t="s">
        <v>88</v>
      </c>
      <c r="C3212" s="30" t="s">
        <v>64</v>
      </c>
      <c r="D3212" s="31" t="s">
        <v>89</v>
      </c>
      <c r="E3212" s="32" t="s">
        <v>90</v>
      </c>
      <c r="F3212" s="29" t="s">
        <v>91</v>
      </c>
      <c r="G3212" s="28" t="s">
        <v>92</v>
      </c>
    </row>
    <row r="3213" spans="1:7" ht="21.75" hidden="1" customHeight="1">
      <c r="A3213" s="27" t="s">
        <v>55</v>
      </c>
      <c r="B3213" s="5" t="s">
        <v>93</v>
      </c>
      <c r="C3213" s="30" t="s">
        <v>64</v>
      </c>
      <c r="D3213" s="31" t="s">
        <v>94</v>
      </c>
      <c r="E3213" s="32" t="s">
        <v>90</v>
      </c>
      <c r="F3213" s="29" t="s">
        <v>95</v>
      </c>
      <c r="G3213" s="28" t="s">
        <v>92</v>
      </c>
    </row>
    <row r="3214" spans="1:7" ht="21.75" hidden="1" customHeight="1">
      <c r="A3214" s="27" t="s">
        <v>55</v>
      </c>
      <c r="B3214" s="5" t="s">
        <v>96</v>
      </c>
      <c r="C3214" s="30" t="s">
        <v>64</v>
      </c>
      <c r="D3214" s="31" t="s">
        <v>89</v>
      </c>
      <c r="E3214" s="32" t="s">
        <v>90</v>
      </c>
      <c r="F3214" s="29" t="s">
        <v>97</v>
      </c>
      <c r="G3214" s="28" t="s">
        <v>92</v>
      </c>
    </row>
    <row r="3215" spans="1:7" ht="21.75" hidden="1" customHeight="1">
      <c r="A3215" s="27" t="s">
        <v>55</v>
      </c>
      <c r="B3215" s="5" t="s">
        <v>98</v>
      </c>
      <c r="C3215" s="30" t="s">
        <v>64</v>
      </c>
      <c r="D3215" s="31" t="s">
        <v>99</v>
      </c>
      <c r="E3215" s="32" t="s">
        <v>90</v>
      </c>
      <c r="F3215" s="29" t="s">
        <v>100</v>
      </c>
      <c r="G3215" s="28" t="s">
        <v>92</v>
      </c>
    </row>
    <row r="3216" spans="1:7" ht="21.75" hidden="1" customHeight="1">
      <c r="A3216" s="27" t="s">
        <v>55</v>
      </c>
      <c r="B3216" s="5" t="s">
        <v>101</v>
      </c>
      <c r="C3216" s="30" t="s">
        <v>64</v>
      </c>
      <c r="D3216" s="31" t="s">
        <v>99</v>
      </c>
      <c r="E3216" s="32" t="s">
        <v>90</v>
      </c>
      <c r="F3216" s="29" t="s">
        <v>102</v>
      </c>
      <c r="G3216" s="28" t="s">
        <v>103</v>
      </c>
    </row>
    <row r="3217" spans="1:7" ht="21.75" hidden="1" customHeight="1">
      <c r="A3217" s="27" t="s">
        <v>55</v>
      </c>
      <c r="B3217" s="5" t="s">
        <v>104</v>
      </c>
      <c r="C3217" s="30" t="s">
        <v>64</v>
      </c>
      <c r="D3217" s="31" t="s">
        <v>94</v>
      </c>
      <c r="E3217" s="32" t="s">
        <v>90</v>
      </c>
      <c r="F3217" s="29" t="s">
        <v>105</v>
      </c>
      <c r="G3217" s="28" t="s">
        <v>106</v>
      </c>
    </row>
    <row r="3218" spans="1:7" ht="21.75" hidden="1" customHeight="1">
      <c r="A3218" s="27" t="s">
        <v>55</v>
      </c>
      <c r="B3218" s="5" t="s">
        <v>107</v>
      </c>
      <c r="C3218" s="30" t="s">
        <v>64</v>
      </c>
      <c r="D3218" s="31" t="s">
        <v>108</v>
      </c>
      <c r="E3218" s="32" t="s">
        <v>90</v>
      </c>
      <c r="F3218" s="29" t="s">
        <v>109</v>
      </c>
      <c r="G3218" s="28" t="s">
        <v>110</v>
      </c>
    </row>
    <row r="3219" spans="1:7" ht="21.75" hidden="1" customHeight="1">
      <c r="A3219" s="27" t="s">
        <v>55</v>
      </c>
      <c r="B3219" s="28" t="s">
        <v>111</v>
      </c>
      <c r="C3219" s="30" t="s">
        <v>64</v>
      </c>
      <c r="D3219" s="5" t="s">
        <v>112</v>
      </c>
      <c r="E3219" s="32" t="s">
        <v>90</v>
      </c>
      <c r="F3219" s="29" t="s">
        <v>113</v>
      </c>
      <c r="G3219" s="28" t="s">
        <v>110</v>
      </c>
    </row>
    <row r="3220" spans="1:7" ht="21.75" hidden="1" customHeight="1">
      <c r="A3220" s="27" t="s">
        <v>55</v>
      </c>
      <c r="B3220" s="28" t="s">
        <v>114</v>
      </c>
      <c r="C3220" s="30" t="s">
        <v>64</v>
      </c>
      <c r="D3220" s="31" t="s">
        <v>115</v>
      </c>
      <c r="E3220" s="32" t="s">
        <v>90</v>
      </c>
      <c r="F3220" s="29" t="s">
        <v>116</v>
      </c>
      <c r="G3220" s="28" t="s">
        <v>110</v>
      </c>
    </row>
    <row r="3221" spans="1:7" ht="21.75" hidden="1" customHeight="1">
      <c r="A3221" s="27" t="s">
        <v>55</v>
      </c>
      <c r="B3221" s="28" t="s">
        <v>117</v>
      </c>
      <c r="C3221" s="30" t="s">
        <v>64</v>
      </c>
      <c r="D3221" s="31" t="s">
        <v>94</v>
      </c>
      <c r="E3221" s="32" t="s">
        <v>90</v>
      </c>
      <c r="F3221" s="29" t="s">
        <v>118</v>
      </c>
      <c r="G3221" s="28" t="s">
        <v>110</v>
      </c>
    </row>
    <row r="3222" spans="1:7" ht="21.75" hidden="1" customHeight="1">
      <c r="A3222" s="27" t="s">
        <v>55</v>
      </c>
      <c r="B3222" s="28" t="s">
        <v>119</v>
      </c>
      <c r="C3222" s="30" t="s">
        <v>64</v>
      </c>
      <c r="D3222" s="31" t="s">
        <v>120</v>
      </c>
      <c r="E3222" s="32" t="s">
        <v>90</v>
      </c>
      <c r="F3222" s="29" t="s">
        <v>121</v>
      </c>
      <c r="G3222" s="28" t="s">
        <v>110</v>
      </c>
    </row>
    <row r="3223" spans="1:7" ht="21.75" hidden="1" customHeight="1">
      <c r="A3223" s="27" t="s">
        <v>55</v>
      </c>
      <c r="B3223" s="28" t="s">
        <v>122</v>
      </c>
      <c r="C3223" s="30" t="s">
        <v>64</v>
      </c>
      <c r="D3223" s="31" t="s">
        <v>108</v>
      </c>
      <c r="E3223" s="32" t="s">
        <v>90</v>
      </c>
      <c r="F3223" s="29" t="s">
        <v>123</v>
      </c>
      <c r="G3223" s="28" t="s">
        <v>110</v>
      </c>
    </row>
    <row r="3224" spans="1:7" ht="21.75" hidden="1" customHeight="1">
      <c r="A3224" s="27" t="s">
        <v>55</v>
      </c>
      <c r="B3224" s="28" t="s">
        <v>124</v>
      </c>
      <c r="C3224" s="30" t="s">
        <v>64</v>
      </c>
      <c r="D3224" s="31" t="s">
        <v>108</v>
      </c>
      <c r="E3224" s="32" t="s">
        <v>90</v>
      </c>
      <c r="F3224" s="29" t="s">
        <v>125</v>
      </c>
      <c r="G3224" s="28" t="s">
        <v>126</v>
      </c>
    </row>
    <row r="3225" spans="1:7" ht="21.75" hidden="1" customHeight="1">
      <c r="A3225" s="27" t="s">
        <v>55</v>
      </c>
      <c r="B3225" s="28" t="s">
        <v>127</v>
      </c>
      <c r="C3225" s="30" t="s">
        <v>64</v>
      </c>
      <c r="D3225" s="31" t="s">
        <v>108</v>
      </c>
      <c r="E3225" s="32" t="s">
        <v>90</v>
      </c>
      <c r="F3225" s="29" t="s">
        <v>128</v>
      </c>
      <c r="G3225" s="28" t="s">
        <v>129</v>
      </c>
    </row>
    <row r="3226" spans="1:7" ht="21.75" hidden="1" customHeight="1">
      <c r="A3226" s="27" t="s">
        <v>55</v>
      </c>
      <c r="B3226" s="28" t="s">
        <v>130</v>
      </c>
      <c r="C3226" s="30" t="s">
        <v>64</v>
      </c>
      <c r="D3226" s="31" t="s">
        <v>131</v>
      </c>
      <c r="E3226" s="32" t="s">
        <v>90</v>
      </c>
      <c r="F3226" s="29" t="s">
        <v>132</v>
      </c>
      <c r="G3226" s="28" t="s">
        <v>129</v>
      </c>
    </row>
    <row r="3227" spans="1:7" ht="21.75" hidden="1" customHeight="1">
      <c r="A3227" s="27" t="s">
        <v>55</v>
      </c>
      <c r="B3227" s="5" t="s">
        <v>133</v>
      </c>
      <c r="C3227" s="30" t="s">
        <v>64</v>
      </c>
      <c r="D3227" s="31" t="s">
        <v>134</v>
      </c>
      <c r="E3227" s="32" t="s">
        <v>90</v>
      </c>
      <c r="F3227" s="29" t="s">
        <v>135</v>
      </c>
      <c r="G3227" s="28" t="s">
        <v>129</v>
      </c>
    </row>
    <row r="3228" spans="1:7" ht="21.75" hidden="1" customHeight="1">
      <c r="A3228" s="27" t="s">
        <v>55</v>
      </c>
      <c r="B3228" s="28" t="s">
        <v>136</v>
      </c>
      <c r="C3228" s="30" t="s">
        <v>64</v>
      </c>
      <c r="D3228" s="31" t="s">
        <v>131</v>
      </c>
      <c r="E3228" s="32" t="s">
        <v>90</v>
      </c>
      <c r="F3228" s="29" t="s">
        <v>137</v>
      </c>
      <c r="G3228" s="28" t="s">
        <v>129</v>
      </c>
    </row>
    <row r="3229" spans="1:7" ht="21.75" hidden="1" customHeight="1">
      <c r="A3229" s="27" t="s">
        <v>55</v>
      </c>
      <c r="B3229" s="28" t="s">
        <v>138</v>
      </c>
      <c r="C3229" s="30" t="s">
        <v>64</v>
      </c>
      <c r="D3229" s="31" t="s">
        <v>131</v>
      </c>
      <c r="E3229" s="32" t="s">
        <v>90</v>
      </c>
      <c r="F3229" s="29" t="s">
        <v>139</v>
      </c>
      <c r="G3229" s="28" t="s">
        <v>87</v>
      </c>
    </row>
    <row r="3230" spans="1:7" ht="21.75" hidden="1" customHeight="1">
      <c r="A3230" s="27" t="s">
        <v>55</v>
      </c>
      <c r="B3230" s="28" t="s">
        <v>140</v>
      </c>
      <c r="C3230" s="30" t="s">
        <v>64</v>
      </c>
      <c r="D3230" s="31" t="s">
        <v>94</v>
      </c>
      <c r="E3230" s="32" t="s">
        <v>90</v>
      </c>
      <c r="F3230" s="29" t="s">
        <v>141</v>
      </c>
      <c r="G3230" s="28" t="s">
        <v>87</v>
      </c>
    </row>
    <row r="3231" spans="1:7" ht="21.75" hidden="1" customHeight="1">
      <c r="A3231" s="27" t="s">
        <v>55</v>
      </c>
      <c r="B3231" s="28" t="s">
        <v>142</v>
      </c>
      <c r="C3231" s="30" t="s">
        <v>64</v>
      </c>
      <c r="D3231" s="31" t="s">
        <v>94</v>
      </c>
      <c r="E3231" s="32" t="s">
        <v>90</v>
      </c>
      <c r="F3231" s="29" t="s">
        <v>143</v>
      </c>
      <c r="G3231" s="28" t="s">
        <v>144</v>
      </c>
    </row>
    <row r="3232" spans="1:7" ht="21.75" hidden="1" customHeight="1">
      <c r="A3232" s="27" t="s">
        <v>55</v>
      </c>
      <c r="B3232" s="28" t="s">
        <v>145</v>
      </c>
      <c r="C3232" s="30" t="s">
        <v>64</v>
      </c>
      <c r="D3232" s="31" t="s">
        <v>99</v>
      </c>
      <c r="E3232" s="32" t="s">
        <v>90</v>
      </c>
      <c r="F3232" s="29" t="s">
        <v>146</v>
      </c>
      <c r="G3232" s="28" t="s">
        <v>147</v>
      </c>
    </row>
    <row r="3233" spans="1:9" ht="21.75" hidden="1" customHeight="1">
      <c r="A3233" s="27" t="s">
        <v>55</v>
      </c>
      <c r="B3233" s="28" t="s">
        <v>148</v>
      </c>
      <c r="C3233" s="30" t="s">
        <v>64</v>
      </c>
      <c r="D3233" s="31" t="s">
        <v>99</v>
      </c>
      <c r="E3233" s="32" t="s">
        <v>90</v>
      </c>
      <c r="F3233" s="29" t="s">
        <v>149</v>
      </c>
      <c r="G3233" s="28" t="s">
        <v>150</v>
      </c>
    </row>
    <row r="3234" spans="1:9" ht="21.75" hidden="1" customHeight="1">
      <c r="A3234" s="27" t="s">
        <v>55</v>
      </c>
      <c r="B3234" s="5" t="s">
        <v>151</v>
      </c>
      <c r="C3234" s="30" t="s">
        <v>64</v>
      </c>
      <c r="D3234" s="31" t="s">
        <v>99</v>
      </c>
      <c r="E3234" s="32" t="s">
        <v>90</v>
      </c>
      <c r="F3234" s="5" t="s">
        <v>152</v>
      </c>
      <c r="G3234" s="33" t="s">
        <v>147</v>
      </c>
    </row>
    <row r="3235" spans="1:9" ht="21.75" hidden="1" customHeight="1">
      <c r="A3235" s="27" t="s">
        <v>55</v>
      </c>
      <c r="B3235" s="5" t="s">
        <v>153</v>
      </c>
      <c r="C3235" s="30" t="s">
        <v>64</v>
      </c>
      <c r="D3235" s="33" t="s">
        <v>94</v>
      </c>
      <c r="E3235" s="32" t="s">
        <v>90</v>
      </c>
      <c r="F3235" s="5" t="s">
        <v>154</v>
      </c>
      <c r="G3235" s="33" t="s">
        <v>155</v>
      </c>
    </row>
    <row r="3236" spans="1:9" ht="21.75" hidden="1" customHeight="1">
      <c r="A3236" s="27" t="s">
        <v>55</v>
      </c>
      <c r="B3236" s="5" t="s">
        <v>156</v>
      </c>
      <c r="C3236" s="30" t="s">
        <v>64</v>
      </c>
      <c r="D3236" s="33" t="s">
        <v>115</v>
      </c>
      <c r="E3236" s="32" t="s">
        <v>90</v>
      </c>
      <c r="F3236" s="5" t="s">
        <v>157</v>
      </c>
      <c r="G3236" s="33" t="s">
        <v>155</v>
      </c>
    </row>
    <row r="3237" spans="1:9" ht="21.75" hidden="1" customHeight="1">
      <c r="A3237" s="27" t="s">
        <v>55</v>
      </c>
      <c r="B3237" s="5" t="s">
        <v>158</v>
      </c>
      <c r="C3237" s="30" t="s">
        <v>64</v>
      </c>
      <c r="D3237" s="33" t="s">
        <v>99</v>
      </c>
      <c r="E3237" s="32" t="s">
        <v>90</v>
      </c>
      <c r="F3237" s="5" t="s">
        <v>159</v>
      </c>
      <c r="G3237" s="33" t="s">
        <v>155</v>
      </c>
    </row>
    <row r="3238" spans="1:9" ht="21.75" hidden="1" customHeight="1">
      <c r="A3238" s="27" t="s">
        <v>55</v>
      </c>
      <c r="B3238" s="5" t="s">
        <v>160</v>
      </c>
      <c r="C3238" s="30" t="s">
        <v>64</v>
      </c>
      <c r="D3238" s="33" t="s">
        <v>161</v>
      </c>
      <c r="E3238" s="32"/>
      <c r="F3238" s="29"/>
      <c r="G3238" s="28"/>
    </row>
    <row r="3239" spans="1:9" ht="21.75" hidden="1" customHeight="1">
      <c r="A3239" s="27" t="s">
        <v>55</v>
      </c>
      <c r="C3239" s="30" t="s">
        <v>64</v>
      </c>
      <c r="E3239" s="32"/>
      <c r="F3239" s="29"/>
      <c r="G3239" s="28"/>
    </row>
    <row r="3240" spans="1:9" ht="21.75" hidden="1" customHeight="1">
      <c r="A3240" s="27" t="s">
        <v>55</v>
      </c>
      <c r="C3240" s="30" t="s">
        <v>64</v>
      </c>
      <c r="E3240" s="32"/>
      <c r="F3240" s="29"/>
      <c r="G3240" s="28"/>
    </row>
    <row r="3241" spans="1:9" ht="21.75" hidden="1" customHeight="1">
      <c r="A3241" s="27" t="s">
        <v>55</v>
      </c>
      <c r="C3241" s="30" t="s">
        <v>64</v>
      </c>
      <c r="E3241" s="32"/>
      <c r="F3241" s="29"/>
      <c r="G3241" s="28"/>
    </row>
    <row r="3242" spans="1:9" ht="21.75" hidden="1" customHeight="1">
      <c r="A3242" s="27" t="s">
        <v>55</v>
      </c>
      <c r="C3242" s="30" t="s">
        <v>64</v>
      </c>
      <c r="E3242" s="32"/>
      <c r="F3242" s="29"/>
      <c r="G3242" s="28"/>
    </row>
    <row r="3243" spans="1:9" ht="21.75" hidden="1" customHeight="1">
      <c r="A3243" s="27" t="s">
        <v>55</v>
      </c>
      <c r="B3243" s="5" t="s">
        <v>116</v>
      </c>
      <c r="C3243" s="30" t="s">
        <v>64</v>
      </c>
      <c r="D3243" s="33" t="s">
        <v>161</v>
      </c>
      <c r="E3243" s="34"/>
      <c r="F3243" s="29" t="s">
        <v>162</v>
      </c>
      <c r="G3243" s="28" t="s">
        <v>147</v>
      </c>
    </row>
    <row r="3244" spans="1:9" ht="21.75" hidden="1" customHeight="1">
      <c r="A3244" s="27" t="s">
        <v>55</v>
      </c>
      <c r="B3244" s="28" t="s">
        <v>138</v>
      </c>
      <c r="C3244" s="30" t="s">
        <v>64</v>
      </c>
      <c r="D3244" s="31" t="s">
        <v>131</v>
      </c>
      <c r="E3244" s="32"/>
      <c r="F3244" s="29"/>
      <c r="G3244" s="28"/>
    </row>
    <row r="3245" spans="1:9" ht="8.25" hidden="1" customHeight="1">
      <c r="A3245" s="19"/>
      <c r="B3245" s="314"/>
      <c r="C3245" s="314"/>
      <c r="D3245" s="314"/>
      <c r="E3245" s="314"/>
      <c r="F3245" s="314"/>
      <c r="G3245" s="314"/>
    </row>
    <row r="3246" spans="1:9" ht="16.7" hidden="1" customHeight="1">
      <c r="A3246" s="303" t="s">
        <v>273</v>
      </c>
      <c r="B3246" s="303"/>
      <c r="C3246" s="303"/>
      <c r="D3246" s="303"/>
      <c r="E3246" s="303"/>
      <c r="F3246" s="303"/>
      <c r="G3246" s="303"/>
    </row>
    <row r="3247" spans="1:9" ht="21.75" hidden="1" customHeight="1">
      <c r="A3247" s="303" t="s">
        <v>163</v>
      </c>
      <c r="B3247" s="303"/>
      <c r="C3247" s="303"/>
      <c r="D3247" s="303"/>
      <c r="E3247" s="303"/>
      <c r="F3247" s="303"/>
      <c r="G3247" s="303"/>
    </row>
    <row r="3248" spans="1:9" ht="36" hidden="1" customHeight="1">
      <c r="A3248" s="315" t="s">
        <v>164</v>
      </c>
      <c r="B3248" s="315"/>
      <c r="C3248" s="315"/>
      <c r="D3248" s="315"/>
      <c r="E3248" s="315"/>
      <c r="F3248" s="315"/>
      <c r="G3248" s="315"/>
      <c r="H3248" s="36"/>
      <c r="I3248" s="37"/>
    </row>
    <row r="3249" spans="1:9" s="40" customFormat="1" ht="3" hidden="1" customHeight="1">
      <c r="A3249" s="359"/>
      <c r="B3249" s="359"/>
      <c r="C3249" s="359"/>
      <c r="D3249" s="359"/>
      <c r="E3249" s="359"/>
      <c r="F3249" s="359"/>
      <c r="G3249" s="359"/>
      <c r="H3249" s="38"/>
      <c r="I3249" s="39"/>
    </row>
    <row r="3250" spans="1:9" s="40" customFormat="1" ht="32.25" hidden="1" customHeight="1">
      <c r="A3250" s="41" t="s">
        <v>55</v>
      </c>
      <c r="B3250" s="360" t="s">
        <v>165</v>
      </c>
      <c r="C3250" s="360"/>
      <c r="D3250" s="360"/>
      <c r="E3250" s="360"/>
      <c r="F3250" s="360"/>
      <c r="G3250" s="360"/>
      <c r="H3250" s="42" t="s">
        <v>166</v>
      </c>
      <c r="I3250" s="43"/>
    </row>
    <row r="3251" spans="1:9" s="40" customFormat="1" ht="32.25" hidden="1" customHeight="1">
      <c r="A3251" s="41" t="s">
        <v>55</v>
      </c>
      <c r="B3251" s="360" t="s">
        <v>167</v>
      </c>
      <c r="C3251" s="360"/>
      <c r="D3251" s="360"/>
      <c r="E3251" s="360"/>
      <c r="F3251" s="360"/>
      <c r="G3251" s="360"/>
      <c r="H3251" s="42" t="s">
        <v>168</v>
      </c>
      <c r="I3251" s="44"/>
    </row>
    <row r="3252" spans="1:9" s="40" customFormat="1" ht="32.25" hidden="1" customHeight="1">
      <c r="A3252" s="41" t="s">
        <v>55</v>
      </c>
      <c r="B3252" s="360" t="s">
        <v>169</v>
      </c>
      <c r="C3252" s="360"/>
      <c r="D3252" s="360"/>
      <c r="E3252" s="360"/>
      <c r="F3252" s="360"/>
      <c r="G3252" s="360"/>
      <c r="H3252" s="361" t="s">
        <v>170</v>
      </c>
      <c r="I3252" s="362"/>
    </row>
    <row r="3253" spans="1:9" s="48" customFormat="1" hidden="1">
      <c r="A3253" s="45" t="s">
        <v>81</v>
      </c>
      <c r="B3253" s="350" t="s">
        <v>171</v>
      </c>
      <c r="C3253" s="350"/>
      <c r="D3253" s="350"/>
      <c r="E3253" s="350"/>
      <c r="F3253" s="350"/>
      <c r="G3253" s="350"/>
      <c r="H3253" s="46"/>
      <c r="I3253" s="47"/>
    </row>
    <row r="3254" spans="1:9" s="49" customFormat="1" ht="10.5" hidden="1" customHeight="1">
      <c r="B3254" s="18"/>
      <c r="C3254" s="18"/>
      <c r="D3254" s="18"/>
      <c r="E3254" s="18"/>
      <c r="F3254" s="18"/>
      <c r="G3254" s="50"/>
    </row>
    <row r="3255" spans="1:9" s="52" customFormat="1" ht="18" hidden="1" customHeight="1">
      <c r="A3255" s="51" t="s">
        <v>1</v>
      </c>
      <c r="B3255" s="51" t="s">
        <v>172</v>
      </c>
      <c r="C3255" s="65"/>
      <c r="D3255" s="51" t="s">
        <v>173</v>
      </c>
      <c r="E3255" s="51" t="s">
        <v>174</v>
      </c>
      <c r="F3255" s="51" t="s">
        <v>175</v>
      </c>
      <c r="G3255" s="51" t="s">
        <v>176</v>
      </c>
      <c r="I3255" s="53"/>
    </row>
    <row r="3256" spans="1:9" ht="16.350000000000001" hidden="1" customHeight="1">
      <c r="A3256" s="54">
        <v>1</v>
      </c>
      <c r="B3256" s="55" t="s">
        <v>177</v>
      </c>
      <c r="C3256" s="202" t="s">
        <v>64</v>
      </c>
      <c r="D3256" s="57" t="s">
        <v>278</v>
      </c>
      <c r="E3256" s="57" t="str">
        <f>D3256</f>
        <v>Chở người và hàng hóa</v>
      </c>
      <c r="F3256" s="57" t="str">
        <f>D3256</f>
        <v>Chở người và hàng hóa</v>
      </c>
      <c r="G3256" s="57" t="str">
        <f>D3256</f>
        <v>Chở người và hàng hóa</v>
      </c>
    </row>
    <row r="3257" spans="1:9" ht="34.700000000000003" hidden="1" customHeight="1">
      <c r="A3257" s="54">
        <v>2</v>
      </c>
      <c r="B3257" s="55" t="s">
        <v>178</v>
      </c>
      <c r="C3257" s="202" t="s">
        <v>64</v>
      </c>
      <c r="D3257" s="58" t="s">
        <v>380</v>
      </c>
      <c r="E3257" s="58" t="str">
        <f>D3257</f>
        <v>Ô tô tải (PICUP ca bin kép)</v>
      </c>
      <c r="F3257" s="58" t="str">
        <f>D3257</f>
        <v>Ô tô tải (PICUP ca bin kép)</v>
      </c>
      <c r="G3257" s="58" t="str">
        <f>D3257</f>
        <v>Ô tô tải (PICUP ca bin kép)</v>
      </c>
    </row>
    <row r="3258" spans="1:9" hidden="1">
      <c r="A3258" s="59" t="s">
        <v>55</v>
      </c>
      <c r="B3258" s="55" t="s">
        <v>179</v>
      </c>
      <c r="C3258" s="202"/>
      <c r="D3258" s="58" t="str">
        <f>D3195</f>
        <v>FORD</v>
      </c>
      <c r="E3258" s="58" t="str">
        <f>D3258</f>
        <v>FORD</v>
      </c>
      <c r="F3258" s="58" t="str">
        <f>E3258</f>
        <v>FORD</v>
      </c>
      <c r="G3258" s="58" t="str">
        <f>F3258</f>
        <v>FORD</v>
      </c>
    </row>
    <row r="3259" spans="1:9" hidden="1">
      <c r="A3259" s="59" t="s">
        <v>55</v>
      </c>
      <c r="B3259" s="55" t="s">
        <v>3</v>
      </c>
      <c r="C3259" s="202"/>
      <c r="D3259" s="60">
        <f>D3197</f>
        <v>2022</v>
      </c>
      <c r="E3259" s="60">
        <f>D3259</f>
        <v>2022</v>
      </c>
      <c r="F3259" s="60">
        <f>D3259</f>
        <v>2022</v>
      </c>
      <c r="G3259" s="60">
        <f>D3259</f>
        <v>2022</v>
      </c>
    </row>
    <row r="3260" spans="1:9" hidden="1">
      <c r="A3260" s="59" t="s">
        <v>55</v>
      </c>
      <c r="B3260" s="55" t="s">
        <v>4</v>
      </c>
      <c r="C3260" s="202"/>
      <c r="D3260" s="58" t="str">
        <f>D3196</f>
        <v>Việt Nam</v>
      </c>
      <c r="E3260" s="58" t="str">
        <f>D3260</f>
        <v>Việt Nam</v>
      </c>
      <c r="F3260" s="58" t="str">
        <f>D3260</f>
        <v>Việt Nam</v>
      </c>
      <c r="G3260" s="58" t="str">
        <f>D3260</f>
        <v>Việt Nam</v>
      </c>
    </row>
    <row r="3261" spans="1:9" ht="49.7" hidden="1" customHeight="1">
      <c r="A3261" s="54">
        <v>3</v>
      </c>
      <c r="B3261" s="55" t="s">
        <v>180</v>
      </c>
      <c r="C3261" s="203" t="s">
        <v>64</v>
      </c>
      <c r="D3261" s="152"/>
      <c r="E3261" s="153" t="s">
        <v>557</v>
      </c>
      <c r="F3261" s="153" t="s">
        <v>555</v>
      </c>
      <c r="G3261" s="153" t="s">
        <v>559</v>
      </c>
    </row>
    <row r="3262" spans="1:9" s="63" customFormat="1" ht="18" hidden="1" customHeight="1">
      <c r="A3262" s="54">
        <v>4</v>
      </c>
      <c r="B3262" s="61" t="s">
        <v>181</v>
      </c>
      <c r="C3262" s="204" t="s">
        <v>64</v>
      </c>
      <c r="D3262" s="62" t="s">
        <v>279</v>
      </c>
      <c r="E3262" s="62" t="s">
        <v>279</v>
      </c>
      <c r="F3262" s="62" t="s">
        <v>279</v>
      </c>
      <c r="G3262" s="62" t="s">
        <v>279</v>
      </c>
      <c r="I3262" s="19"/>
    </row>
    <row r="3263" spans="1:9" s="67" customFormat="1" ht="30.6" hidden="1" customHeight="1">
      <c r="A3263" s="64">
        <v>5</v>
      </c>
      <c r="B3263" s="65" t="s">
        <v>182</v>
      </c>
      <c r="C3263" s="205" t="s">
        <v>64</v>
      </c>
      <c r="D3263" s="66" t="s">
        <v>183</v>
      </c>
      <c r="E3263" s="66" t="s">
        <v>183</v>
      </c>
      <c r="F3263" s="66" t="s">
        <v>183</v>
      </c>
      <c r="G3263" s="66" t="s">
        <v>183</v>
      </c>
      <c r="I3263" s="68"/>
    </row>
    <row r="3264" spans="1:9" ht="16.7" hidden="1" customHeight="1">
      <c r="A3264" s="69">
        <v>6</v>
      </c>
      <c r="B3264" s="70" t="s">
        <v>184</v>
      </c>
      <c r="C3264" s="205" t="s">
        <v>64</v>
      </c>
      <c r="D3264" s="71"/>
      <c r="E3264" s="72">
        <v>640000000</v>
      </c>
      <c r="F3264" s="72">
        <v>635000000</v>
      </c>
      <c r="G3264" s="72">
        <v>635000000</v>
      </c>
    </row>
    <row r="3265" spans="1:9" ht="16.350000000000001" hidden="1" customHeight="1">
      <c r="A3265" s="69">
        <v>7</v>
      </c>
      <c r="B3265" s="70" t="s">
        <v>185</v>
      </c>
      <c r="C3265" s="205" t="s">
        <v>64</v>
      </c>
      <c r="D3265" s="71"/>
      <c r="E3265" s="73">
        <v>0.95</v>
      </c>
      <c r="F3265" s="73">
        <v>0.95</v>
      </c>
      <c r="G3265" s="73">
        <v>0.95</v>
      </c>
      <c r="I3265" s="74" t="e">
        <f>E3379</f>
        <v>#REF!</v>
      </c>
    </row>
    <row r="3266" spans="1:9" ht="18" hidden="1" customHeight="1">
      <c r="A3266" s="69">
        <v>8</v>
      </c>
      <c r="B3266" s="70" t="s">
        <v>186</v>
      </c>
      <c r="C3266" s="205" t="s">
        <v>64</v>
      </c>
      <c r="D3266" s="71"/>
      <c r="E3266" s="75" t="s">
        <v>281</v>
      </c>
      <c r="F3266" s="75" t="s">
        <v>281</v>
      </c>
      <c r="G3266" s="75" t="s">
        <v>281</v>
      </c>
    </row>
    <row r="3267" spans="1:9" ht="17.45" hidden="1" customHeight="1">
      <c r="A3267" s="69">
        <v>9</v>
      </c>
      <c r="B3267" s="65" t="s">
        <v>187</v>
      </c>
      <c r="C3267" s="205" t="s">
        <v>64</v>
      </c>
      <c r="D3267" s="76" t="s">
        <v>188</v>
      </c>
      <c r="E3267" s="76" t="s">
        <v>188</v>
      </c>
      <c r="F3267" s="76" t="s">
        <v>188</v>
      </c>
      <c r="G3267" s="76" t="s">
        <v>188</v>
      </c>
    </row>
    <row r="3268" spans="1:9" ht="16.7" hidden="1" customHeight="1">
      <c r="A3268" s="77" t="s">
        <v>55</v>
      </c>
      <c r="B3268" s="65" t="s">
        <v>69</v>
      </c>
      <c r="C3268" s="205"/>
      <c r="D3268" s="76" t="str">
        <f>D3201</f>
        <v>Ghi</v>
      </c>
      <c r="E3268" s="76" t="s">
        <v>277</v>
      </c>
      <c r="F3268" s="76" t="s">
        <v>277</v>
      </c>
      <c r="G3268" s="76" t="s">
        <v>364</v>
      </c>
    </row>
    <row r="3269" spans="1:9" ht="16.7" hidden="1" customHeight="1">
      <c r="A3269" s="77" t="s">
        <v>55</v>
      </c>
      <c r="B3269" s="65" t="s">
        <v>189</v>
      </c>
      <c r="C3269" s="205"/>
      <c r="D3269" s="76" t="str">
        <f>D3209</f>
        <v>29H - 632.47</v>
      </c>
      <c r="E3269" s="76" t="s">
        <v>558</v>
      </c>
      <c r="F3269" s="76" t="s">
        <v>341</v>
      </c>
      <c r="G3269" s="76" t="s">
        <v>561</v>
      </c>
    </row>
    <row r="3270" spans="1:9" ht="16.7" hidden="1" customHeight="1">
      <c r="A3270" s="77" t="s">
        <v>55</v>
      </c>
      <c r="B3270" s="65" t="s">
        <v>190</v>
      </c>
      <c r="C3270" s="205"/>
      <c r="D3270" s="76">
        <v>37476</v>
      </c>
      <c r="E3270" s="76">
        <v>8500</v>
      </c>
      <c r="F3270" s="76">
        <v>9000</v>
      </c>
      <c r="G3270" s="76">
        <v>22800</v>
      </c>
    </row>
    <row r="3271" spans="1:9" ht="30.6" hidden="1" customHeight="1">
      <c r="A3271" s="64">
        <v>10</v>
      </c>
      <c r="B3271" s="65" t="s">
        <v>283</v>
      </c>
      <c r="C3271" s="205" t="s">
        <v>64</v>
      </c>
      <c r="D3271" s="71"/>
      <c r="E3271" s="79">
        <f>E3264*E3265</f>
        <v>608000000</v>
      </c>
      <c r="F3271" s="79">
        <f>F3264*F3265</f>
        <v>603250000</v>
      </c>
      <c r="G3271" s="79">
        <f>G3264*G3265</f>
        <v>603250000</v>
      </c>
    </row>
    <row r="3272" spans="1:9" ht="18.600000000000001" hidden="1" customHeight="1">
      <c r="A3272" s="69">
        <v>11</v>
      </c>
      <c r="B3272" s="70" t="s">
        <v>191</v>
      </c>
      <c r="C3272" s="205" t="s">
        <v>64</v>
      </c>
      <c r="D3272" s="80"/>
      <c r="E3272" s="16" t="s">
        <v>554</v>
      </c>
      <c r="F3272" s="81" t="s">
        <v>556</v>
      </c>
      <c r="G3272" s="81" t="s">
        <v>560</v>
      </c>
    </row>
    <row r="3273" spans="1:9" ht="21" hidden="1" customHeight="1">
      <c r="A3273" s="69">
        <v>12</v>
      </c>
      <c r="B3273" s="70" t="s">
        <v>192</v>
      </c>
      <c r="C3273" s="205" t="s">
        <v>64</v>
      </c>
      <c r="D3273" s="82"/>
      <c r="E3273" s="82" t="str">
        <f>D3262</f>
        <v>Tháng 10 năm 2023</v>
      </c>
      <c r="F3273" s="82" t="str">
        <f>E3273</f>
        <v>Tháng 10 năm 2023</v>
      </c>
      <c r="G3273" s="82" t="str">
        <f>E3273</f>
        <v>Tháng 10 năm 2023</v>
      </c>
    </row>
    <row r="3274" spans="1:9" ht="7.7" hidden="1" customHeight="1">
      <c r="G3274" s="83"/>
    </row>
    <row r="3275" spans="1:9" ht="22.5" hidden="1" customHeight="1">
      <c r="A3275" s="303" t="s">
        <v>193</v>
      </c>
      <c r="B3275" s="303"/>
      <c r="C3275" s="303"/>
      <c r="D3275" s="303"/>
      <c r="E3275" s="303"/>
      <c r="F3275" s="303"/>
      <c r="G3275" s="303"/>
    </row>
    <row r="3276" spans="1:9" s="40" customFormat="1" ht="54.75" hidden="1" customHeight="1">
      <c r="A3276" s="337" t="s">
        <v>194</v>
      </c>
      <c r="B3276" s="337"/>
      <c r="C3276" s="337"/>
      <c r="D3276" s="337"/>
      <c r="E3276" s="337"/>
      <c r="F3276" s="337"/>
      <c r="G3276" s="337"/>
      <c r="I3276" s="85"/>
    </row>
    <row r="3277" spans="1:9" s="40" customFormat="1" ht="72" hidden="1" customHeight="1">
      <c r="A3277" s="337" t="s">
        <v>195</v>
      </c>
      <c r="B3277" s="337"/>
      <c r="C3277" s="337"/>
      <c r="D3277" s="337"/>
      <c r="E3277" s="337"/>
      <c r="F3277" s="337"/>
      <c r="G3277" s="337"/>
      <c r="I3277" s="85"/>
    </row>
    <row r="3278" spans="1:9" s="40" customFormat="1" ht="21" hidden="1" customHeight="1">
      <c r="A3278" s="363" t="s">
        <v>196</v>
      </c>
      <c r="B3278" s="363"/>
      <c r="C3278" s="363"/>
      <c r="D3278" s="363"/>
      <c r="E3278" s="363"/>
      <c r="F3278" s="363"/>
      <c r="G3278" s="363"/>
      <c r="I3278" s="85"/>
    </row>
    <row r="3279" spans="1:9" s="40" customFormat="1" ht="21" hidden="1" customHeight="1">
      <c r="A3279" s="86" t="s">
        <v>55</v>
      </c>
      <c r="B3279" s="337" t="s">
        <v>197</v>
      </c>
      <c r="C3279" s="337"/>
      <c r="D3279" s="337"/>
      <c r="E3279" s="337"/>
      <c r="F3279" s="337"/>
      <c r="G3279" s="337"/>
      <c r="I3279" s="85"/>
    </row>
    <row r="3280" spans="1:9" s="40" customFormat="1" ht="21" hidden="1" customHeight="1">
      <c r="A3280" s="87"/>
      <c r="B3280" s="88" t="s">
        <v>198</v>
      </c>
      <c r="C3280" s="88"/>
      <c r="D3280" s="355" t="str">
        <f>D3343&amp;". Do lấy TSĐG làm chuẩn nên tổ thẩm định đánh giá TSĐG đạt tỷ lệ 100%"</f>
        <v>Giấy đăng ký xe, đăng kiểm xe. Do lấy TSĐG làm chuẩn nên tổ thẩm định đánh giá TSĐG đạt tỷ lệ 100%</v>
      </c>
      <c r="E3280" s="356"/>
      <c r="F3280" s="356"/>
      <c r="G3280" s="356"/>
      <c r="I3280" s="85"/>
    </row>
    <row r="3281" spans="1:9" s="40" customFormat="1" ht="21" hidden="1" customHeight="1">
      <c r="A3281" s="86" t="s">
        <v>199</v>
      </c>
      <c r="B3281" s="88" t="s">
        <v>200</v>
      </c>
      <c r="C3281" s="88" t="s">
        <v>64</v>
      </c>
      <c r="D3281" s="358" t="str">
        <f>E3343</f>
        <v>Giấy đăng ký xe, đăng kiểm xe</v>
      </c>
      <c r="E3281" s="358"/>
      <c r="F3281" s="332" t="str">
        <f>IF(D3282&gt;100%,"Lợi thế hơn tài sản thẩm định giá",IF(D3282=100%,"Tương đương tài sản thẩm định giá",IF(D3282&lt;100%,"Kém lợi thế hơn tài sản thẩm định giá")))</f>
        <v>Tương đương tài sản thẩm định giá</v>
      </c>
      <c r="G3281" s="332"/>
      <c r="I3281" s="85"/>
    </row>
    <row r="3282" spans="1:9" s="40" customFormat="1" ht="21" hidden="1" customHeight="1">
      <c r="A3282" s="86"/>
      <c r="B3282" s="84" t="s">
        <v>201</v>
      </c>
      <c r="C3282" s="88" t="s">
        <v>64</v>
      </c>
      <c r="D3282" s="90">
        <f>E3344</f>
        <v>1</v>
      </c>
      <c r="E3282" s="84"/>
      <c r="F3282" s="84"/>
      <c r="G3282" s="89"/>
      <c r="I3282" s="85"/>
    </row>
    <row r="3283" spans="1:9" s="40" customFormat="1" ht="21" hidden="1" customHeight="1">
      <c r="A3283" s="86" t="s">
        <v>199</v>
      </c>
      <c r="B3283" s="88" t="s">
        <v>202</v>
      </c>
      <c r="C3283" s="88" t="s">
        <v>64</v>
      </c>
      <c r="D3283" s="91" t="str">
        <f>F3343</f>
        <v>Giấy đăng ký xe, đăng kiểm xe</v>
      </c>
      <c r="E3283" s="92"/>
      <c r="F3283" s="332" t="str">
        <f>IF(D3284&gt;100%,"Lợi thế hơn tài sản thẩm định giá",IF(D3284=100%,"Tương đương tài sản thẩm định giá",IF(D3284&lt;100%,"Kém lợi thế hơn tài sản thẩm định giá")))</f>
        <v>Tương đương tài sản thẩm định giá</v>
      </c>
      <c r="G3283" s="332"/>
      <c r="I3283" s="85"/>
    </row>
    <row r="3284" spans="1:9" s="40" customFormat="1" ht="21" hidden="1" customHeight="1">
      <c r="A3284" s="86"/>
      <c r="B3284" s="84" t="s">
        <v>203</v>
      </c>
      <c r="C3284" s="88" t="s">
        <v>64</v>
      </c>
      <c r="D3284" s="90">
        <f>F3344</f>
        <v>1</v>
      </c>
      <c r="E3284" s="84"/>
      <c r="F3284" s="84"/>
      <c r="G3284" s="89"/>
      <c r="I3284" s="85"/>
    </row>
    <row r="3285" spans="1:9" s="40" customFormat="1" ht="21" hidden="1" customHeight="1">
      <c r="A3285" s="86" t="s">
        <v>199</v>
      </c>
      <c r="B3285" s="88" t="s">
        <v>204</v>
      </c>
      <c r="C3285" s="88" t="s">
        <v>64</v>
      </c>
      <c r="D3285" s="91" t="str">
        <f>G3343</f>
        <v>Giấy đăng ký xe, đăng kiểm xe</v>
      </c>
      <c r="E3285" s="92"/>
      <c r="F3285" s="332" t="str">
        <f>IF(D3286&gt;100%,"Lợi thế hơn tài sản thẩm định giá",IF(D3286=100%,"Tương đương tài sản thẩm định giá",IF(D3286&lt;100%,"Kém lợi thế hơn tài sản thẩm định giá")))</f>
        <v>Tương đương tài sản thẩm định giá</v>
      </c>
      <c r="G3285" s="332"/>
      <c r="I3285" s="85"/>
    </row>
    <row r="3286" spans="1:9" s="40" customFormat="1" ht="21" hidden="1" customHeight="1">
      <c r="A3286" s="86"/>
      <c r="B3286" s="84" t="s">
        <v>205</v>
      </c>
      <c r="C3286" s="88" t="s">
        <v>64</v>
      </c>
      <c r="D3286" s="90">
        <f>G3344</f>
        <v>1</v>
      </c>
      <c r="E3286" s="84"/>
      <c r="F3286" s="84"/>
      <c r="G3286" s="84"/>
      <c r="I3286" s="85"/>
    </row>
    <row r="3287" spans="1:9" s="40" customFormat="1" ht="21" hidden="1" customHeight="1">
      <c r="A3287" s="86" t="s">
        <v>55</v>
      </c>
      <c r="B3287" s="337" t="s">
        <v>206</v>
      </c>
      <c r="C3287" s="337"/>
      <c r="D3287" s="337"/>
      <c r="E3287" s="337"/>
      <c r="F3287" s="337"/>
      <c r="G3287" s="337"/>
      <c r="I3287" s="85"/>
    </row>
    <row r="3288" spans="1:9" s="40" customFormat="1" ht="21" hidden="1" customHeight="1">
      <c r="A3288" s="87"/>
      <c r="B3288" s="88" t="s">
        <v>198</v>
      </c>
      <c r="C3288" s="88"/>
      <c r="D3288" s="355" t="str">
        <f>D3348&amp;". Do lấy TSĐG làm chuẩn nên tổ thẩm định đánh giá TSĐG đạt tỷ lệ 100%"</f>
        <v>2022. Do lấy TSĐG làm chuẩn nên tổ thẩm định đánh giá TSĐG đạt tỷ lệ 100%</v>
      </c>
      <c r="E3288" s="356"/>
      <c r="F3288" s="356"/>
      <c r="G3288" s="356"/>
      <c r="I3288" s="85"/>
    </row>
    <row r="3289" spans="1:9" s="40" customFormat="1" ht="21" hidden="1" customHeight="1">
      <c r="A3289" s="86" t="s">
        <v>199</v>
      </c>
      <c r="B3289" s="88" t="s">
        <v>200</v>
      </c>
      <c r="C3289" s="88" t="s">
        <v>64</v>
      </c>
      <c r="D3289" s="358" t="s">
        <v>207</v>
      </c>
      <c r="E3289" s="358"/>
      <c r="F3289" s="332" t="str">
        <f>IF(D3290&gt;100%,"Lợi thế hơn tài sản thẩm định giá",IF(D3290=100%,"Tương đương tài sản thẩm định giá",IF(D3290&lt;100%,"Kém lợi thế hơn tài sản thẩm định giá")))</f>
        <v>Tương đương tài sản thẩm định giá</v>
      </c>
      <c r="G3289" s="332"/>
      <c r="I3289" s="85"/>
    </row>
    <row r="3290" spans="1:9" s="40" customFormat="1" ht="21" hidden="1" customHeight="1">
      <c r="A3290" s="86"/>
      <c r="B3290" s="84" t="s">
        <v>201</v>
      </c>
      <c r="C3290" s="88" t="s">
        <v>64</v>
      </c>
      <c r="D3290" s="90">
        <f>E3349</f>
        <v>1</v>
      </c>
      <c r="E3290" s="84"/>
      <c r="F3290" s="84"/>
      <c r="G3290" s="89"/>
      <c r="I3290" s="85"/>
    </row>
    <row r="3291" spans="1:9" s="40" customFormat="1" ht="21" hidden="1" customHeight="1">
      <c r="A3291" s="86" t="s">
        <v>199</v>
      </c>
      <c r="B3291" s="88" t="s">
        <v>202</v>
      </c>
      <c r="C3291" s="88" t="s">
        <v>64</v>
      </c>
      <c r="D3291" s="91" t="s">
        <v>207</v>
      </c>
      <c r="E3291" s="92"/>
      <c r="F3291" s="332" t="str">
        <f>IF(D3292&gt;100%,"Lợi thế hơn tài sản thẩm định giá",IF(D3292=100%,"Tương đương tài sản thẩm định giá",IF(D3292&lt;100%,"Kém lợi thế hơn tài sản thẩm định giá")))</f>
        <v>Tương đương tài sản thẩm định giá</v>
      </c>
      <c r="G3291" s="332"/>
      <c r="I3291" s="85"/>
    </row>
    <row r="3292" spans="1:9" s="40" customFormat="1" ht="21" hidden="1" customHeight="1">
      <c r="A3292" s="86"/>
      <c r="B3292" s="84" t="s">
        <v>203</v>
      </c>
      <c r="C3292" s="88" t="s">
        <v>64</v>
      </c>
      <c r="D3292" s="90">
        <f>F3349</f>
        <v>1</v>
      </c>
      <c r="E3292" s="84"/>
      <c r="F3292" s="84"/>
      <c r="G3292" s="89"/>
      <c r="I3292" s="85"/>
    </row>
    <row r="3293" spans="1:9" s="40" customFormat="1" ht="21" hidden="1" customHeight="1">
      <c r="A3293" s="86" t="s">
        <v>199</v>
      </c>
      <c r="B3293" s="88" t="s">
        <v>204</v>
      </c>
      <c r="C3293" s="88" t="s">
        <v>64</v>
      </c>
      <c r="D3293" s="91" t="s">
        <v>207</v>
      </c>
      <c r="E3293" s="92"/>
      <c r="F3293" s="332" t="str">
        <f>IF(D3294&gt;100%,"Lợi thế hơn tài sản thẩm định giá",IF(D3294=100%,"Tương đương tài sản thẩm định giá",IF(D3294&lt;100%,"Kém lợi thế hơn tài sản thẩm định giá")))</f>
        <v>Tương đương tài sản thẩm định giá</v>
      </c>
      <c r="G3293" s="332"/>
      <c r="I3293" s="85"/>
    </row>
    <row r="3294" spans="1:9" s="40" customFormat="1" ht="21" hidden="1" customHeight="1">
      <c r="A3294" s="86"/>
      <c r="B3294" s="84" t="s">
        <v>205</v>
      </c>
      <c r="C3294" s="88" t="s">
        <v>64</v>
      </c>
      <c r="D3294" s="90">
        <f>G3349</f>
        <v>1</v>
      </c>
      <c r="E3294" s="84"/>
      <c r="F3294" s="84"/>
      <c r="G3294" s="84"/>
      <c r="I3294" s="85"/>
    </row>
    <row r="3295" spans="1:9" s="89" customFormat="1" ht="21" hidden="1" customHeight="1">
      <c r="A3295" s="86" t="s">
        <v>55</v>
      </c>
      <c r="B3295" s="337" t="s">
        <v>208</v>
      </c>
      <c r="C3295" s="337"/>
      <c r="D3295" s="337"/>
      <c r="E3295" s="337"/>
      <c r="F3295" s="337"/>
      <c r="G3295" s="337"/>
      <c r="I3295" s="93"/>
    </row>
    <row r="3296" spans="1:9" s="89" customFormat="1" ht="23.45" hidden="1" customHeight="1">
      <c r="A3296" s="87"/>
      <c r="B3296" s="88" t="s">
        <v>198</v>
      </c>
      <c r="C3296" s="88"/>
      <c r="D3296" s="355" t="str">
        <f>D3353&amp;". Do lấy TSĐG làm chuẩn nên tổ thẩm định đánh giá TSĐG đạt tỷ lệ 100%"</f>
        <v>Ghi. Do lấy TSĐG làm chuẩn nên tổ thẩm định đánh giá TSĐG đạt tỷ lệ 100%</v>
      </c>
      <c r="E3296" s="356"/>
      <c r="F3296" s="356"/>
      <c r="G3296" s="356"/>
      <c r="I3296" s="93"/>
    </row>
    <row r="3297" spans="1:9" s="89" customFormat="1" ht="21" hidden="1" customHeight="1">
      <c r="A3297" s="86" t="s">
        <v>199</v>
      </c>
      <c r="B3297" s="88" t="s">
        <v>200</v>
      </c>
      <c r="C3297" s="88" t="s">
        <v>64</v>
      </c>
      <c r="D3297" s="358" t="str">
        <f>E3353</f>
        <v>Trắng</v>
      </c>
      <c r="E3297" s="358"/>
      <c r="F3297" s="332" t="str">
        <f>IF(D3298&gt;100%,"Lợi thế hơn tài sản thẩm định giá",IF(D3298=100%,"Tương đương tài sản thẩm định giá",IF(D3298&lt;100%,"Kém lợi thế hơn tài sản thẩm định giá")))</f>
        <v>Tương đương tài sản thẩm định giá</v>
      </c>
      <c r="G3297" s="332"/>
      <c r="I3297" s="93"/>
    </row>
    <row r="3298" spans="1:9" s="89" customFormat="1" ht="21" hidden="1" customHeight="1">
      <c r="A3298" s="86"/>
      <c r="B3298" s="84" t="s">
        <v>201</v>
      </c>
      <c r="C3298" s="88" t="s">
        <v>64</v>
      </c>
      <c r="D3298" s="90">
        <v>1</v>
      </c>
      <c r="E3298" s="84"/>
      <c r="F3298" s="84"/>
      <c r="I3298" s="93"/>
    </row>
    <row r="3299" spans="1:9" s="89" customFormat="1" ht="21" hidden="1" customHeight="1">
      <c r="A3299" s="86" t="s">
        <v>199</v>
      </c>
      <c r="B3299" s="88" t="s">
        <v>202</v>
      </c>
      <c r="C3299" s="88" t="s">
        <v>64</v>
      </c>
      <c r="D3299" s="91" t="str">
        <f>F3353</f>
        <v>Trắng</v>
      </c>
      <c r="E3299" s="92"/>
      <c r="F3299" s="332" t="str">
        <f>IF(D3300&gt;100%,"Lợi thế hơn tài sản thẩm định giá",IF(D3300=100%,"Tương đương tài sản thẩm định giá",IF(D3300&lt;100%,"Kém lợi thế hơn tài sản thẩm định giá")))</f>
        <v>Tương đương tài sản thẩm định giá</v>
      </c>
      <c r="G3299" s="332"/>
      <c r="I3299" s="93"/>
    </row>
    <row r="3300" spans="1:9" s="89" customFormat="1" ht="21" hidden="1" customHeight="1">
      <c r="A3300" s="86"/>
      <c r="B3300" s="84" t="s">
        <v>203</v>
      </c>
      <c r="C3300" s="88" t="s">
        <v>64</v>
      </c>
      <c r="D3300" s="90">
        <v>1</v>
      </c>
      <c r="E3300" s="84"/>
      <c r="F3300" s="84"/>
      <c r="I3300" s="93"/>
    </row>
    <row r="3301" spans="1:9" s="89" customFormat="1" ht="21" hidden="1" customHeight="1">
      <c r="A3301" s="86" t="s">
        <v>199</v>
      </c>
      <c r="B3301" s="88" t="s">
        <v>204</v>
      </c>
      <c r="C3301" s="88" t="s">
        <v>64</v>
      </c>
      <c r="D3301" s="91" t="str">
        <f>G3353</f>
        <v>Nâu</v>
      </c>
      <c r="E3301" s="92"/>
      <c r="F3301" s="332" t="str">
        <f>IF(D3302&gt;100%,"Lợi thế hơn tài sản thẩm định giá",IF(D3302=100%,"Tương đương tài sản thẩm định giá",IF(D3302&lt;100%,"Kém lợi thế hơn tài sản thẩm định giá")))</f>
        <v>Lợi thế hơn tài sản thẩm định giá</v>
      </c>
      <c r="G3301" s="332"/>
      <c r="I3301" s="93"/>
    </row>
    <row r="3302" spans="1:9" s="89" customFormat="1" ht="21" hidden="1" customHeight="1">
      <c r="A3302" s="86"/>
      <c r="B3302" s="84" t="s">
        <v>205</v>
      </c>
      <c r="C3302" s="88" t="s">
        <v>64</v>
      </c>
      <c r="D3302" s="90">
        <v>1.05</v>
      </c>
      <c r="E3302" s="84"/>
      <c r="F3302" s="84"/>
      <c r="G3302" s="84"/>
      <c r="I3302" s="93"/>
    </row>
    <row r="3303" spans="1:9" s="89" customFormat="1" ht="21" hidden="1" customHeight="1">
      <c r="A3303" s="94" t="s">
        <v>55</v>
      </c>
      <c r="B3303" s="357" t="s">
        <v>209</v>
      </c>
      <c r="C3303" s="337"/>
      <c r="D3303" s="337"/>
      <c r="E3303" s="337"/>
      <c r="F3303" s="337"/>
      <c r="G3303" s="337"/>
      <c r="I3303" s="93"/>
    </row>
    <row r="3304" spans="1:9" s="89" customFormat="1" ht="21" hidden="1" customHeight="1">
      <c r="A3304" s="87"/>
      <c r="B3304" s="88" t="s">
        <v>198</v>
      </c>
      <c r="C3304" s="88"/>
      <c r="D3304" s="355" t="str">
        <f>D3358&amp;". Do lấy TSĐG làm chuẩn nên tổ thẩm định đánh giá TSĐG đạt tỷ lệ 100%"</f>
        <v>29H - 632.47. Do lấy TSĐG làm chuẩn nên tổ thẩm định đánh giá TSĐG đạt tỷ lệ 100%</v>
      </c>
      <c r="E3304" s="356"/>
      <c r="F3304" s="356"/>
      <c r="G3304" s="356"/>
      <c r="I3304" s="93"/>
    </row>
    <row r="3305" spans="1:9" s="89" customFormat="1" ht="21" hidden="1" customHeight="1">
      <c r="A3305" s="86" t="s">
        <v>199</v>
      </c>
      <c r="B3305" s="88" t="s">
        <v>200</v>
      </c>
      <c r="C3305" s="88" t="s">
        <v>64</v>
      </c>
      <c r="D3305" s="354" t="str">
        <f>E3358</f>
        <v>Thái Bình</v>
      </c>
      <c r="E3305" s="331"/>
      <c r="F3305" s="332" t="str">
        <f>IF(D3306&gt;100%,"Lợi thế hơn tài sản thẩm định giá",IF(D3306=100%,"Tương đương tài sản thẩm định giá",IF(D3306&lt;100%,"Kém lợi thế hơn tài sản thẩm định giá")))</f>
        <v>Tương đương tài sản thẩm định giá</v>
      </c>
      <c r="G3305" s="332"/>
      <c r="I3305" s="93"/>
    </row>
    <row r="3306" spans="1:9" s="89" customFormat="1" ht="21" hidden="1" customHeight="1">
      <c r="A3306" s="86"/>
      <c r="B3306" s="84" t="s">
        <v>201</v>
      </c>
      <c r="C3306" s="88" t="s">
        <v>64</v>
      </c>
      <c r="D3306" s="90">
        <v>1</v>
      </c>
      <c r="F3306" s="84"/>
      <c r="G3306" s="84"/>
      <c r="I3306" s="93"/>
    </row>
    <row r="3307" spans="1:9" s="89" customFormat="1" ht="21" hidden="1" customHeight="1">
      <c r="A3307" s="86" t="s">
        <v>199</v>
      </c>
      <c r="B3307" s="88" t="s">
        <v>202</v>
      </c>
      <c r="C3307" s="88" t="s">
        <v>64</v>
      </c>
      <c r="D3307" s="354" t="str">
        <f>F3358</f>
        <v>Biển tỉnh</v>
      </c>
      <c r="E3307" s="331"/>
      <c r="F3307" s="332" t="str">
        <f>IF(D3308&gt;100%,"Lợi thế hơn tài sản thẩm định giá",IF(D3308=100%,"Tương đương tài sản thẩm định giá",IF(D3308&lt;100%,"Kém lợi thế hơn tài sản thẩm định giá")))</f>
        <v>Tương đương tài sản thẩm định giá</v>
      </c>
      <c r="G3307" s="332"/>
      <c r="I3307" s="93"/>
    </row>
    <row r="3308" spans="1:9" s="89" customFormat="1" ht="21" hidden="1" customHeight="1">
      <c r="A3308" s="86"/>
      <c r="B3308" s="84" t="s">
        <v>203</v>
      </c>
      <c r="C3308" s="88" t="s">
        <v>64</v>
      </c>
      <c r="D3308" s="90">
        <v>1</v>
      </c>
      <c r="F3308" s="84"/>
      <c r="G3308" s="84"/>
      <c r="I3308" s="93"/>
    </row>
    <row r="3309" spans="1:9" s="89" customFormat="1" ht="21" hidden="1" customHeight="1">
      <c r="A3309" s="86" t="s">
        <v>199</v>
      </c>
      <c r="B3309" s="88" t="s">
        <v>204</v>
      </c>
      <c r="C3309" s="88" t="s">
        <v>64</v>
      </c>
      <c r="D3309" s="354" t="str">
        <f>G3358</f>
        <v>51D - 906.52</v>
      </c>
      <c r="E3309" s="331"/>
      <c r="F3309" s="332" t="str">
        <f>IF(D3310&gt;100%,"Lợi thế hơn tài sản thẩm định giá",IF(D3310=100%,"Tương đương tài sản thẩm định giá",IF(D3310&lt;100%,"Kém lợi thế hơn tài sản thẩm định giá")))</f>
        <v>Tương đương tài sản thẩm định giá</v>
      </c>
      <c r="G3309" s="332"/>
      <c r="I3309" s="93"/>
    </row>
    <row r="3310" spans="1:9" s="89" customFormat="1" ht="21" hidden="1" customHeight="1">
      <c r="A3310" s="86"/>
      <c r="B3310" s="84" t="s">
        <v>205</v>
      </c>
      <c r="C3310" s="88" t="s">
        <v>64</v>
      </c>
      <c r="D3310" s="90">
        <v>1</v>
      </c>
      <c r="E3310" s="84"/>
      <c r="F3310" s="84"/>
      <c r="G3310" s="84"/>
      <c r="I3310" s="93"/>
    </row>
    <row r="3311" spans="1:9" s="89" customFormat="1" ht="21" hidden="1" customHeight="1">
      <c r="A3311" s="94" t="s">
        <v>55</v>
      </c>
      <c r="B3311" s="337" t="s">
        <v>210</v>
      </c>
      <c r="C3311" s="337"/>
      <c r="D3311" s="337"/>
      <c r="E3311" s="337"/>
      <c r="F3311" s="337"/>
      <c r="G3311" s="337"/>
      <c r="I3311" s="93"/>
    </row>
    <row r="3312" spans="1:9" s="89" customFormat="1" ht="21" hidden="1" customHeight="1">
      <c r="A3312" s="87"/>
      <c r="B3312" s="88" t="s">
        <v>198</v>
      </c>
      <c r="C3312" s="88"/>
      <c r="D3312" s="355" t="str">
        <f>D3363&amp;". Do lấy TSĐG làm chuẩn nên tổ thẩm định đánh giá TSĐG đạt tỷ lệ 100%"</f>
        <v>37476. Do lấy TSĐG làm chuẩn nên tổ thẩm định đánh giá TSĐG đạt tỷ lệ 100%</v>
      </c>
      <c r="E3312" s="356"/>
      <c r="F3312" s="356"/>
      <c r="G3312" s="356"/>
      <c r="I3312" s="93"/>
    </row>
    <row r="3313" spans="1:9" s="89" customFormat="1" ht="21" hidden="1" customHeight="1">
      <c r="A3313" s="86" t="s">
        <v>199</v>
      </c>
      <c r="B3313" s="88" t="s">
        <v>200</v>
      </c>
      <c r="C3313" s="88" t="s">
        <v>64</v>
      </c>
      <c r="D3313" s="91">
        <f>E3363</f>
        <v>8500</v>
      </c>
      <c r="E3313" s="92"/>
      <c r="F3313" s="332" t="str">
        <f>IF(D3314&gt;100%,"Lợi thế hơn tài sản thẩm định giá",IF(D3314=100%,"Tương đương tài sản thẩm định giá",IF(D3314&lt;100%,"Kém lợi thế hơn tài sản thẩm định giá")))</f>
        <v>Lợi thế hơn tài sản thẩm định giá</v>
      </c>
      <c r="G3313" s="332"/>
      <c r="I3313" s="93"/>
    </row>
    <row r="3314" spans="1:9" s="89" customFormat="1" ht="21" hidden="1" customHeight="1">
      <c r="A3314" s="87"/>
      <c r="B3314" s="84" t="s">
        <v>201</v>
      </c>
      <c r="C3314" s="88" t="s">
        <v>64</v>
      </c>
      <c r="D3314" s="90">
        <v>1.03</v>
      </c>
      <c r="E3314" s="84"/>
      <c r="F3314" s="84"/>
      <c r="G3314" s="84"/>
      <c r="I3314" s="93"/>
    </row>
    <row r="3315" spans="1:9" s="89" customFormat="1" ht="21" hidden="1" customHeight="1">
      <c r="A3315" s="86" t="s">
        <v>199</v>
      </c>
      <c r="B3315" s="88" t="s">
        <v>202</v>
      </c>
      <c r="C3315" s="88" t="s">
        <v>64</v>
      </c>
      <c r="D3315" s="91">
        <f>F3363</f>
        <v>9000</v>
      </c>
      <c r="E3315" s="92"/>
      <c r="F3315" s="332" t="str">
        <f>IF(D3316&gt;100%,"Lợi thế hơn tài sản thẩm định giá",IF(D3316=100%,"Tương đương tài sản thẩm định giá",IF(D3316&lt;100%,"Kém lợi thế hơn tài sản thẩm định giá")))</f>
        <v>Lợi thế hơn tài sản thẩm định giá</v>
      </c>
      <c r="G3315" s="332"/>
      <c r="I3315" s="93"/>
    </row>
    <row r="3316" spans="1:9" s="89" customFormat="1" ht="21" hidden="1" customHeight="1">
      <c r="A3316" s="87"/>
      <c r="B3316" s="84" t="s">
        <v>203</v>
      </c>
      <c r="C3316" s="88" t="s">
        <v>64</v>
      </c>
      <c r="D3316" s="90">
        <v>1.03</v>
      </c>
      <c r="E3316" s="84"/>
      <c r="F3316" s="84"/>
      <c r="G3316" s="84"/>
      <c r="I3316" s="93"/>
    </row>
    <row r="3317" spans="1:9" s="89" customFormat="1" ht="21" hidden="1" customHeight="1">
      <c r="A3317" s="86" t="s">
        <v>199</v>
      </c>
      <c r="B3317" s="88" t="s">
        <v>204</v>
      </c>
      <c r="C3317" s="88" t="s">
        <v>64</v>
      </c>
      <c r="D3317" s="91">
        <f>G3363</f>
        <v>22800</v>
      </c>
      <c r="E3317" s="92"/>
      <c r="F3317" s="332" t="str">
        <f>IF(D3318&gt;100%,"Lợi thế hơn tài sản thẩm định giá",IF(D3318=100%,"Tương đương tài sản thẩm định giá",IF(D3318&lt;100%,"Kém lợi thế hơn tài sản thẩm định giá")))</f>
        <v>Lợi thế hơn tài sản thẩm định giá</v>
      </c>
      <c r="G3317" s="332"/>
      <c r="I3317" s="93"/>
    </row>
    <row r="3318" spans="1:9" s="89" customFormat="1" ht="21" hidden="1" customHeight="1">
      <c r="A3318" s="87"/>
      <c r="B3318" s="84" t="s">
        <v>205</v>
      </c>
      <c r="C3318" s="88" t="s">
        <v>64</v>
      </c>
      <c r="D3318" s="90">
        <v>1.05</v>
      </c>
      <c r="E3318" s="84"/>
      <c r="F3318" s="84"/>
      <c r="G3318" s="84"/>
      <c r="I3318" s="93"/>
    </row>
    <row r="3319" spans="1:9" s="89" customFormat="1" ht="21" hidden="1" customHeight="1">
      <c r="A3319" s="94" t="s">
        <v>55</v>
      </c>
      <c r="B3319" s="357" t="s">
        <v>211</v>
      </c>
      <c r="C3319" s="337"/>
      <c r="D3319" s="337"/>
      <c r="E3319" s="337"/>
      <c r="F3319" s="337"/>
      <c r="G3319" s="337"/>
      <c r="I3319" s="93"/>
    </row>
    <row r="3320" spans="1:9" s="89" customFormat="1" ht="21" hidden="1" customHeight="1">
      <c r="A3320" s="87"/>
      <c r="B3320" s="88" t="s">
        <v>198</v>
      </c>
      <c r="C3320" s="88"/>
      <c r="D3320" s="355" t="e">
        <f>#REF!&amp;". Do lấy TSĐG làm chuẩn nên tổ thẩm định đánh giá TSĐG đạt tỷ lệ 100%"</f>
        <v>#REF!</v>
      </c>
      <c r="E3320" s="356"/>
      <c r="F3320" s="356"/>
      <c r="G3320" s="356"/>
      <c r="I3320" s="93"/>
    </row>
    <row r="3321" spans="1:9" s="89" customFormat="1" ht="21" hidden="1" customHeight="1">
      <c r="A3321" s="86" t="s">
        <v>199</v>
      </c>
      <c r="B3321" s="88" t="s">
        <v>200</v>
      </c>
      <c r="C3321" s="88" t="s">
        <v>64</v>
      </c>
      <c r="D3321" s="95" t="e">
        <f>#REF!</f>
        <v>#REF!</v>
      </c>
      <c r="E3321" s="92"/>
      <c r="F3321" s="332" t="str">
        <f>IF(D3322&gt;100%,"Lợi thế hơn tài sản thẩm định giá",IF(D3322=100%,"Tương đương tài sản thẩm định giá",IF(D3322&lt;100%,"Kém lợi thế hơn tài sản thẩm định giá")))</f>
        <v>Tương đương tài sản thẩm định giá</v>
      </c>
      <c r="G3321" s="332"/>
      <c r="I3321" s="93"/>
    </row>
    <row r="3322" spans="1:9" s="89" customFormat="1" ht="21" hidden="1" customHeight="1">
      <c r="A3322" s="86"/>
      <c r="B3322" s="84" t="s">
        <v>201</v>
      </c>
      <c r="C3322" s="88" t="s">
        <v>64</v>
      </c>
      <c r="D3322" s="90">
        <v>1</v>
      </c>
      <c r="E3322" s="84"/>
      <c r="F3322" s="84"/>
      <c r="G3322" s="84"/>
      <c r="I3322" s="93"/>
    </row>
    <row r="3323" spans="1:9" s="89" customFormat="1" ht="21" hidden="1" customHeight="1">
      <c r="A3323" s="86" t="s">
        <v>199</v>
      </c>
      <c r="B3323" s="88" t="s">
        <v>202</v>
      </c>
      <c r="C3323" s="88" t="s">
        <v>64</v>
      </c>
      <c r="D3323" s="95" t="e">
        <f>#REF!</f>
        <v>#REF!</v>
      </c>
      <c r="E3323" s="92"/>
      <c r="F3323" s="332" t="str">
        <f>IF(D3324&gt;100%,"Lợi thế hơn tài sản thẩm định giá",IF(D3324=100%,"Tương đương tài sản thẩm định giá",IF(D3324&lt;100%,"Kém lợi thế hơn tài sản thẩm định giá")))</f>
        <v>Tương đương tài sản thẩm định giá</v>
      </c>
      <c r="G3323" s="332"/>
      <c r="I3323" s="93"/>
    </row>
    <row r="3324" spans="1:9" s="89" customFormat="1" ht="21" hidden="1" customHeight="1">
      <c r="A3324" s="86"/>
      <c r="B3324" s="84" t="s">
        <v>203</v>
      </c>
      <c r="C3324" s="88" t="s">
        <v>64</v>
      </c>
      <c r="D3324" s="90">
        <v>1</v>
      </c>
      <c r="E3324" s="84"/>
      <c r="F3324" s="84"/>
      <c r="G3324" s="84"/>
      <c r="I3324" s="93"/>
    </row>
    <row r="3325" spans="1:9" s="89" customFormat="1" ht="21" hidden="1" customHeight="1">
      <c r="A3325" s="86" t="s">
        <v>199</v>
      </c>
      <c r="B3325" s="88" t="s">
        <v>204</v>
      </c>
      <c r="C3325" s="88" t="s">
        <v>64</v>
      </c>
      <c r="D3325" s="95" t="e">
        <f>#REF!</f>
        <v>#REF!</v>
      </c>
      <c r="E3325" s="92"/>
      <c r="F3325" s="332" t="str">
        <f>IF(D3326&gt;100%,"Lợi thế hơn tài sản thẩm định giá",IF(D3326=100%,"Tương đương tài sản thẩm định giá",IF(D3326&lt;100%,"Kém lợi thế hơn tài sản thẩm định giá")))</f>
        <v>Tương đương tài sản thẩm định giá</v>
      </c>
      <c r="G3325" s="332"/>
      <c r="I3325" s="93"/>
    </row>
    <row r="3326" spans="1:9" s="89" customFormat="1" ht="21" hidden="1" customHeight="1">
      <c r="A3326" s="86"/>
      <c r="B3326" s="84" t="s">
        <v>205</v>
      </c>
      <c r="C3326" s="88" t="s">
        <v>64</v>
      </c>
      <c r="D3326" s="90">
        <v>1</v>
      </c>
      <c r="E3326" s="84"/>
      <c r="F3326" s="84"/>
      <c r="G3326" s="84"/>
      <c r="I3326" s="93"/>
    </row>
    <row r="3327" spans="1:9" s="89" customFormat="1" ht="21" hidden="1" customHeight="1">
      <c r="A3327" s="94" t="s">
        <v>55</v>
      </c>
      <c r="B3327" s="337" t="s">
        <v>212</v>
      </c>
      <c r="C3327" s="337"/>
      <c r="D3327" s="337"/>
      <c r="E3327" s="337"/>
      <c r="F3327" s="337"/>
      <c r="G3327" s="337"/>
      <c r="I3327" s="93"/>
    </row>
    <row r="3328" spans="1:9" s="89" customFormat="1" ht="21" hidden="1" customHeight="1">
      <c r="A3328" s="87"/>
      <c r="B3328" s="88" t="s">
        <v>198</v>
      </c>
      <c r="C3328" s="88"/>
      <c r="D3328" s="355" t="str">
        <f>D3368&amp;" Do lấy TSĐG làm chuẩn nên tổ thẩm định đánh giá TSĐG đạt tỷ lệ 100%"</f>
        <v>0,5 Do lấy TSĐG làm chuẩn nên tổ thẩm định đánh giá TSĐG đạt tỷ lệ 100%</v>
      </c>
      <c r="E3328" s="356"/>
      <c r="F3328" s="356"/>
      <c r="G3328" s="356"/>
      <c r="I3328" s="93"/>
    </row>
    <row r="3329" spans="1:9" s="89" customFormat="1" ht="21" hidden="1" customHeight="1">
      <c r="A3329" s="86" t="s">
        <v>199</v>
      </c>
      <c r="B3329" s="88" t="s">
        <v>200</v>
      </c>
      <c r="C3329" s="88" t="s">
        <v>64</v>
      </c>
      <c r="D3329" s="331">
        <f>E3368</f>
        <v>0.56999999999999995</v>
      </c>
      <c r="E3329" s="331"/>
      <c r="F3329" s="332" t="str">
        <f>IF(D3330&gt;100%,"Lợi thế hơn tài sản thẩm định giá",IF(D3330=100%,"Tương đương tài sản thẩm định giá",IF(D3330&lt;100%,"Kém lợi thế hơn tài sản thẩm định giá")))</f>
        <v>Tương đương tài sản thẩm định giá</v>
      </c>
      <c r="G3329" s="332"/>
      <c r="I3329" s="93"/>
    </row>
    <row r="3330" spans="1:9" s="89" customFormat="1" ht="21" hidden="1" customHeight="1">
      <c r="A3330" s="86"/>
      <c r="B3330" s="84" t="s">
        <v>201</v>
      </c>
      <c r="C3330" s="88" t="s">
        <v>64</v>
      </c>
      <c r="D3330" s="90">
        <v>1</v>
      </c>
      <c r="E3330" s="84"/>
      <c r="F3330" s="84"/>
      <c r="G3330" s="84"/>
      <c r="I3330" s="93"/>
    </row>
    <row r="3331" spans="1:9" s="89" customFormat="1" ht="21" hidden="1" customHeight="1">
      <c r="A3331" s="86" t="s">
        <v>199</v>
      </c>
      <c r="B3331" s="88" t="s">
        <v>202</v>
      </c>
      <c r="C3331" s="88" t="s">
        <v>64</v>
      </c>
      <c r="D3331" s="331">
        <f>F3368</f>
        <v>0.6</v>
      </c>
      <c r="E3331" s="331"/>
      <c r="F3331" s="332" t="str">
        <f>IF(D3332&gt;100%,"Lợi thế hơn tài sản thẩm định giá",IF(D3332=100%,"Tương đương tài sản thẩm định giá",IF(D3332&lt;100%,"Kém lợi thế hơn tài sản thẩm định giá")))</f>
        <v>Lợi thế hơn tài sản thẩm định giá</v>
      </c>
      <c r="G3331" s="332"/>
      <c r="I3331" s="93"/>
    </row>
    <row r="3332" spans="1:9" s="89" customFormat="1" ht="21" hidden="1" customHeight="1">
      <c r="A3332" s="86"/>
      <c r="B3332" s="84" t="s">
        <v>203</v>
      </c>
      <c r="C3332" s="88" t="s">
        <v>64</v>
      </c>
      <c r="D3332" s="90">
        <v>1.05</v>
      </c>
      <c r="E3332" s="84"/>
      <c r="F3332" s="84"/>
      <c r="G3332" s="84"/>
      <c r="I3332" s="93"/>
    </row>
    <row r="3333" spans="1:9" s="89" customFormat="1" ht="21" hidden="1" customHeight="1">
      <c r="A3333" s="86" t="s">
        <v>199</v>
      </c>
      <c r="B3333" s="88" t="s">
        <v>204</v>
      </c>
      <c r="C3333" s="88" t="s">
        <v>64</v>
      </c>
      <c r="D3333" s="331">
        <f>G3368</f>
        <v>0.65</v>
      </c>
      <c r="E3333" s="331"/>
      <c r="F3333" s="332" t="str">
        <f>IF(D3334&gt;100%,"Lợi thế hơn tài sản thẩm định giá",IF(D3334=100%,"Tương đương tài sản thẩm định giá",IF(D3334&lt;100%,"Kém lợi thế hơn tài sản thẩm định giá")))</f>
        <v>Lợi thế hơn tài sản thẩm định giá</v>
      </c>
      <c r="G3333" s="332"/>
      <c r="I3333" s="93"/>
    </row>
    <row r="3334" spans="1:9" s="89" customFormat="1" ht="21" hidden="1" customHeight="1">
      <c r="A3334" s="86"/>
      <c r="B3334" s="84" t="s">
        <v>205</v>
      </c>
      <c r="C3334" s="88" t="s">
        <v>64</v>
      </c>
      <c r="D3334" s="90">
        <v>1.05</v>
      </c>
      <c r="E3334" s="84"/>
      <c r="F3334" s="84"/>
      <c r="G3334" s="84"/>
      <c r="I3334" s="93"/>
    </row>
    <row r="3335" spans="1:9" ht="22.5" hidden="1" customHeight="1">
      <c r="A3335" s="303" t="s">
        <v>274</v>
      </c>
      <c r="B3335" s="303"/>
      <c r="C3335" s="303"/>
      <c r="D3335" s="303"/>
      <c r="E3335" s="303"/>
      <c r="F3335" s="303"/>
      <c r="G3335" s="303"/>
    </row>
    <row r="3336" spans="1:9" ht="6" hidden="1" customHeight="1">
      <c r="B3336" s="22"/>
      <c r="C3336" s="22"/>
      <c r="E3336" s="18" t="s">
        <v>213</v>
      </c>
    </row>
    <row r="3337" spans="1:9" ht="17.45" hidden="1" customHeight="1">
      <c r="A3337" s="51" t="s">
        <v>1</v>
      </c>
      <c r="B3337" s="51" t="s">
        <v>214</v>
      </c>
      <c r="C3337" s="65"/>
      <c r="D3337" s="51" t="s">
        <v>215</v>
      </c>
      <c r="E3337" s="51" t="s">
        <v>174</v>
      </c>
      <c r="F3337" s="51" t="s">
        <v>175</v>
      </c>
      <c r="G3337" s="51" t="s">
        <v>176</v>
      </c>
    </row>
    <row r="3338" spans="1:9" hidden="1">
      <c r="A3338" s="51">
        <v>1</v>
      </c>
      <c r="B3338" s="96" t="s">
        <v>63</v>
      </c>
      <c r="C3338" s="65"/>
      <c r="D3338" s="97" t="str">
        <f>D3257</f>
        <v>Ô tô tải (PICUP ca bin kép)</v>
      </c>
      <c r="E3338" s="97" t="str">
        <f>E3257</f>
        <v>Ô tô tải (PICUP ca bin kép)</v>
      </c>
      <c r="F3338" s="97" t="str">
        <f>F3257</f>
        <v>Ô tô tải (PICUP ca bin kép)</v>
      </c>
      <c r="G3338" s="97" t="str">
        <f>G3257</f>
        <v>Ô tô tải (PICUP ca bin kép)</v>
      </c>
    </row>
    <row r="3339" spans="1:9" ht="18" hidden="1" customHeight="1">
      <c r="A3339" s="98">
        <v>2</v>
      </c>
      <c r="B3339" s="96" t="s">
        <v>181</v>
      </c>
      <c r="C3339" s="206" t="s">
        <v>64</v>
      </c>
      <c r="D3339" s="80" t="str">
        <f>D3262</f>
        <v>Tháng 10 năm 2023</v>
      </c>
      <c r="E3339" s="100" t="str">
        <f>E3262</f>
        <v>Tháng 10 năm 2023</v>
      </c>
      <c r="F3339" s="100" t="str">
        <f>F3262</f>
        <v>Tháng 10 năm 2023</v>
      </c>
      <c r="G3339" s="100" t="str">
        <f>G3262</f>
        <v>Tháng 10 năm 2023</v>
      </c>
    </row>
    <row r="3340" spans="1:9" ht="16.7" hidden="1" customHeight="1">
      <c r="A3340" s="98">
        <v>3</v>
      </c>
      <c r="B3340" s="96" t="s">
        <v>186</v>
      </c>
      <c r="C3340" s="206" t="s">
        <v>64</v>
      </c>
      <c r="D3340" s="101"/>
      <c r="E3340" s="75" t="str">
        <f>E3266</f>
        <v>Đã giao bán</v>
      </c>
      <c r="F3340" s="75" t="str">
        <f>F3266</f>
        <v>Đã giao bán</v>
      </c>
      <c r="G3340" s="75" t="str">
        <f>G3266</f>
        <v>Đã giao bán</v>
      </c>
    </row>
    <row r="3341" spans="1:9" ht="33.75" hidden="1" customHeight="1">
      <c r="A3341" s="98">
        <v>4</v>
      </c>
      <c r="B3341" s="96" t="s">
        <v>282</v>
      </c>
      <c r="C3341" s="206" t="s">
        <v>64</v>
      </c>
      <c r="D3341" s="101"/>
      <c r="E3341" s="75">
        <f>E3271</f>
        <v>608000000</v>
      </c>
      <c r="F3341" s="75">
        <f>F3271</f>
        <v>603250000</v>
      </c>
      <c r="G3341" s="75">
        <f>G3271</f>
        <v>603250000</v>
      </c>
    </row>
    <row r="3342" spans="1:9" s="22" customFormat="1" ht="31.5" hidden="1">
      <c r="A3342" s="98">
        <v>5</v>
      </c>
      <c r="B3342" s="96" t="s">
        <v>216</v>
      </c>
      <c r="C3342" s="206" t="s">
        <v>64</v>
      </c>
      <c r="D3342" s="102"/>
      <c r="E3342" s="103"/>
      <c r="F3342" s="103"/>
      <c r="G3342" s="103"/>
      <c r="I3342" s="23"/>
    </row>
    <row r="3343" spans="1:9" s="22" customFormat="1" ht="31.5" hidden="1">
      <c r="A3343" s="333" t="s">
        <v>217</v>
      </c>
      <c r="B3343" s="104" t="s">
        <v>218</v>
      </c>
      <c r="C3343" s="65" t="s">
        <v>64</v>
      </c>
      <c r="D3343" s="105" t="str">
        <f>D3263</f>
        <v>Giấy đăng ký xe, đăng kiểm xe</v>
      </c>
      <c r="E3343" s="105" t="str">
        <f>E3263</f>
        <v>Giấy đăng ký xe, đăng kiểm xe</v>
      </c>
      <c r="F3343" s="105" t="str">
        <f>F3263</f>
        <v>Giấy đăng ký xe, đăng kiểm xe</v>
      </c>
      <c r="G3343" s="105" t="str">
        <f>G3263</f>
        <v>Giấy đăng ký xe, đăng kiểm xe</v>
      </c>
      <c r="I3343" s="23"/>
    </row>
    <row r="3344" spans="1:9" s="22" customFormat="1" ht="17.45" hidden="1" customHeight="1">
      <c r="A3344" s="333"/>
      <c r="B3344" s="106" t="s">
        <v>219</v>
      </c>
      <c r="C3344" s="206" t="s">
        <v>64</v>
      </c>
      <c r="D3344" s="78">
        <v>1</v>
      </c>
      <c r="E3344" s="78">
        <v>1</v>
      </c>
      <c r="F3344" s="78">
        <v>1</v>
      </c>
      <c r="G3344" s="78">
        <v>1</v>
      </c>
      <c r="I3344" s="23"/>
    </row>
    <row r="3345" spans="1:9" s="22" customFormat="1" ht="18" hidden="1" customHeight="1">
      <c r="A3345" s="333"/>
      <c r="B3345" s="106" t="s">
        <v>220</v>
      </c>
      <c r="C3345" s="206" t="s">
        <v>64</v>
      </c>
      <c r="D3345" s="78"/>
      <c r="E3345" s="107">
        <f>(D3344-E3344)/E3344</f>
        <v>0</v>
      </c>
      <c r="F3345" s="107">
        <f>(D3344-F3344)/F3344</f>
        <v>0</v>
      </c>
      <c r="G3345" s="107">
        <f>(D3344-G3344)/G3344</f>
        <v>0</v>
      </c>
      <c r="I3345" s="23"/>
    </row>
    <row r="3346" spans="1:9" s="22" customFormat="1" ht="18" hidden="1" customHeight="1">
      <c r="A3346" s="333"/>
      <c r="B3346" s="106" t="s">
        <v>284</v>
      </c>
      <c r="C3346" s="206" t="s">
        <v>64</v>
      </c>
      <c r="D3346" s="101"/>
      <c r="E3346" s="75">
        <f>E3341*E3345</f>
        <v>0</v>
      </c>
      <c r="F3346" s="75">
        <f>F3341*F3345</f>
        <v>0</v>
      </c>
      <c r="G3346" s="75">
        <f>G3341*G3345</f>
        <v>0</v>
      </c>
      <c r="I3346" s="23"/>
    </row>
    <row r="3347" spans="1:9" s="22" customFormat="1" ht="17.45" hidden="1" customHeight="1">
      <c r="A3347" s="333"/>
      <c r="B3347" s="106" t="s">
        <v>222</v>
      </c>
      <c r="C3347" s="206"/>
      <c r="D3347" s="101"/>
      <c r="E3347" s="75">
        <f>E3341+E3346</f>
        <v>608000000</v>
      </c>
      <c r="F3347" s="75">
        <f>F3341+F3346</f>
        <v>603250000</v>
      </c>
      <c r="G3347" s="75">
        <f>G3341+G3346</f>
        <v>603250000</v>
      </c>
      <c r="I3347" s="23"/>
    </row>
    <row r="3348" spans="1:9" s="22" customFormat="1" hidden="1">
      <c r="A3348" s="333" t="s">
        <v>223</v>
      </c>
      <c r="B3348" s="104" t="s">
        <v>224</v>
      </c>
      <c r="C3348" s="65" t="s">
        <v>64</v>
      </c>
      <c r="D3348" s="108">
        <f>D3259</f>
        <v>2022</v>
      </c>
      <c r="E3348" s="108">
        <f>E3259</f>
        <v>2022</v>
      </c>
      <c r="F3348" s="108">
        <f>F3259</f>
        <v>2022</v>
      </c>
      <c r="G3348" s="108">
        <f>G3259</f>
        <v>2022</v>
      </c>
      <c r="I3348" s="23"/>
    </row>
    <row r="3349" spans="1:9" s="22" customFormat="1" ht="16.350000000000001" hidden="1" customHeight="1">
      <c r="A3349" s="333"/>
      <c r="B3349" s="106" t="s">
        <v>219</v>
      </c>
      <c r="C3349" s="206" t="s">
        <v>64</v>
      </c>
      <c r="D3349" s="78">
        <v>1</v>
      </c>
      <c r="E3349" s="78">
        <v>1</v>
      </c>
      <c r="F3349" s="78">
        <v>1</v>
      </c>
      <c r="G3349" s="78">
        <v>1</v>
      </c>
      <c r="I3349" s="23"/>
    </row>
    <row r="3350" spans="1:9" s="22" customFormat="1" ht="18" hidden="1" customHeight="1">
      <c r="A3350" s="333"/>
      <c r="B3350" s="106" t="s">
        <v>220</v>
      </c>
      <c r="C3350" s="206" t="s">
        <v>64</v>
      </c>
      <c r="D3350" s="78"/>
      <c r="E3350" s="107">
        <f>(D3349-E3349)/E3349</f>
        <v>0</v>
      </c>
      <c r="F3350" s="107">
        <f>(D3349-F3349)/F3349</f>
        <v>0</v>
      </c>
      <c r="G3350" s="107">
        <f>(D3349-G3349)/G3349</f>
        <v>0</v>
      </c>
      <c r="I3350" s="23"/>
    </row>
    <row r="3351" spans="1:9" s="22" customFormat="1" ht="18" hidden="1" customHeight="1">
      <c r="A3351" s="333"/>
      <c r="B3351" s="106" t="s">
        <v>284</v>
      </c>
      <c r="C3351" s="206" t="s">
        <v>64</v>
      </c>
      <c r="D3351" s="101"/>
      <c r="E3351" s="75">
        <f>E3341*E3350</f>
        <v>0</v>
      </c>
      <c r="F3351" s="75">
        <f>F3341*F3350</f>
        <v>0</v>
      </c>
      <c r="G3351" s="75">
        <f>G3341*G3350</f>
        <v>0</v>
      </c>
      <c r="I3351" s="23"/>
    </row>
    <row r="3352" spans="1:9" s="22" customFormat="1" ht="16.350000000000001" hidden="1" customHeight="1">
      <c r="A3352" s="333"/>
      <c r="B3352" s="106" t="s">
        <v>222</v>
      </c>
      <c r="C3352" s="206"/>
      <c r="D3352" s="101"/>
      <c r="E3352" s="75">
        <f>E3347+E3351</f>
        <v>608000000</v>
      </c>
      <c r="F3352" s="75">
        <f>F3347+F3351</f>
        <v>603250000</v>
      </c>
      <c r="G3352" s="75">
        <f>G3347+G3351</f>
        <v>603250000</v>
      </c>
      <c r="I3352" s="23"/>
    </row>
    <row r="3353" spans="1:9" ht="16.350000000000001" hidden="1" customHeight="1">
      <c r="A3353" s="333" t="s">
        <v>225</v>
      </c>
      <c r="B3353" s="104" t="str">
        <f>B3268</f>
        <v>Màu sơn</v>
      </c>
      <c r="C3353" s="65" t="s">
        <v>64</v>
      </c>
      <c r="D3353" s="105" t="str">
        <f>D3268</f>
        <v>Ghi</v>
      </c>
      <c r="E3353" s="105" t="str">
        <f>E3268</f>
        <v>Trắng</v>
      </c>
      <c r="F3353" s="105" t="str">
        <f>F3268</f>
        <v>Trắng</v>
      </c>
      <c r="G3353" s="105" t="str">
        <f>G3268</f>
        <v>Nâu</v>
      </c>
    </row>
    <row r="3354" spans="1:9" ht="17.45" hidden="1" customHeight="1">
      <c r="A3354" s="333"/>
      <c r="B3354" s="106" t="s">
        <v>219</v>
      </c>
      <c r="C3354" s="206" t="s">
        <v>64</v>
      </c>
      <c r="D3354" s="78">
        <v>1</v>
      </c>
      <c r="E3354" s="78">
        <v>1</v>
      </c>
      <c r="F3354" s="78">
        <v>1</v>
      </c>
      <c r="G3354" s="78">
        <v>1</v>
      </c>
    </row>
    <row r="3355" spans="1:9" ht="21.75" hidden="1" customHeight="1">
      <c r="A3355" s="333"/>
      <c r="B3355" s="106" t="s">
        <v>220</v>
      </c>
      <c r="C3355" s="206" t="s">
        <v>64</v>
      </c>
      <c r="D3355" s="78"/>
      <c r="E3355" s="107">
        <f>(D3354-E3354)/E3354</f>
        <v>0</v>
      </c>
      <c r="F3355" s="107">
        <f>(D3354-F3354)/F3354</f>
        <v>0</v>
      </c>
      <c r="G3355" s="107">
        <f>(D3354-G3354)/G3354</f>
        <v>0</v>
      </c>
    </row>
    <row r="3356" spans="1:9" ht="18.600000000000001" hidden="1" customHeight="1">
      <c r="A3356" s="333"/>
      <c r="B3356" s="106" t="s">
        <v>221</v>
      </c>
      <c r="C3356" s="206" t="s">
        <v>64</v>
      </c>
      <c r="D3356" s="101"/>
      <c r="E3356" s="75">
        <f>E3341*E3355</f>
        <v>0</v>
      </c>
      <c r="F3356" s="75">
        <f>F3341*F3355</f>
        <v>0</v>
      </c>
      <c r="G3356" s="75">
        <f>G3341*G3355</f>
        <v>0</v>
      </c>
    </row>
    <row r="3357" spans="1:9" ht="17.45" hidden="1" customHeight="1">
      <c r="A3357" s="333"/>
      <c r="B3357" s="106" t="s">
        <v>222</v>
      </c>
      <c r="C3357" s="206"/>
      <c r="D3357" s="101"/>
      <c r="E3357" s="75">
        <f>E3352+E3356</f>
        <v>608000000</v>
      </c>
      <c r="F3357" s="75">
        <f>F3352+F3356</f>
        <v>603250000</v>
      </c>
      <c r="G3357" s="75">
        <f>G3352+G3356</f>
        <v>603250000</v>
      </c>
    </row>
    <row r="3358" spans="1:9" s="109" customFormat="1" hidden="1">
      <c r="A3358" s="333" t="s">
        <v>225</v>
      </c>
      <c r="B3358" s="104" t="str">
        <f>B3269</f>
        <v>Biển số</v>
      </c>
      <c r="C3358" s="207" t="s">
        <v>64</v>
      </c>
      <c r="D3358" s="105" t="str">
        <f>D3269</f>
        <v>29H - 632.47</v>
      </c>
      <c r="E3358" s="105" t="str">
        <f>E3269</f>
        <v>Thái Bình</v>
      </c>
      <c r="F3358" s="105" t="str">
        <f>F3269</f>
        <v>Biển tỉnh</v>
      </c>
      <c r="G3358" s="105" t="str">
        <f>G3269</f>
        <v>51D - 906.52</v>
      </c>
      <c r="I3358" s="110"/>
    </row>
    <row r="3359" spans="1:9" ht="17.45" hidden="1" customHeight="1">
      <c r="A3359" s="333"/>
      <c r="B3359" s="106" t="s">
        <v>219</v>
      </c>
      <c r="C3359" s="206" t="s">
        <v>64</v>
      </c>
      <c r="D3359" s="78">
        <v>1</v>
      </c>
      <c r="E3359" s="78">
        <v>1</v>
      </c>
      <c r="F3359" s="78">
        <v>1</v>
      </c>
      <c r="G3359" s="78">
        <v>1</v>
      </c>
      <c r="H3359" s="78">
        <v>1</v>
      </c>
    </row>
    <row r="3360" spans="1:9" ht="18.600000000000001" hidden="1" customHeight="1">
      <c r="A3360" s="333"/>
      <c r="B3360" s="106" t="s">
        <v>220</v>
      </c>
      <c r="C3360" s="206" t="s">
        <v>64</v>
      </c>
      <c r="D3360" s="101"/>
      <c r="E3360" s="107">
        <f>(D3359-E3359)/E3359</f>
        <v>0</v>
      </c>
      <c r="F3360" s="107">
        <f>(D3359-F3359)/F3359</f>
        <v>0</v>
      </c>
      <c r="G3360" s="107">
        <f>(D3359-G3359)/G3359</f>
        <v>0</v>
      </c>
    </row>
    <row r="3361" spans="1:9" ht="18" hidden="1" customHeight="1">
      <c r="A3361" s="333"/>
      <c r="B3361" s="106" t="s">
        <v>221</v>
      </c>
      <c r="C3361" s="206" t="s">
        <v>64</v>
      </c>
      <c r="D3361" s="101"/>
      <c r="E3361" s="76">
        <v>18000000</v>
      </c>
      <c r="F3361" s="76">
        <v>18000000</v>
      </c>
      <c r="G3361" s="76">
        <v>0</v>
      </c>
    </row>
    <row r="3362" spans="1:9" ht="18.600000000000001" hidden="1" customHeight="1">
      <c r="A3362" s="333"/>
      <c r="B3362" s="106" t="s">
        <v>222</v>
      </c>
      <c r="C3362" s="206"/>
      <c r="D3362" s="101"/>
      <c r="E3362" s="76">
        <f>E3357+E3361</f>
        <v>626000000</v>
      </c>
      <c r="F3362" s="76">
        <f>F3357+F3361</f>
        <v>621250000</v>
      </c>
      <c r="G3362" s="76">
        <f>G3357+G3361</f>
        <v>603250000</v>
      </c>
    </row>
    <row r="3363" spans="1:9" s="109" customFormat="1" hidden="1">
      <c r="A3363" s="333" t="s">
        <v>228</v>
      </c>
      <c r="B3363" s="104" t="str">
        <f>B3270</f>
        <v>Số km đã đi</v>
      </c>
      <c r="C3363" s="207" t="s">
        <v>64</v>
      </c>
      <c r="D3363" s="111">
        <f>D3270</f>
        <v>37476</v>
      </c>
      <c r="E3363" s="111">
        <f>E3270</f>
        <v>8500</v>
      </c>
      <c r="F3363" s="111">
        <f>F3270</f>
        <v>9000</v>
      </c>
      <c r="G3363" s="111">
        <f>G3270</f>
        <v>22800</v>
      </c>
      <c r="I3363" s="110"/>
    </row>
    <row r="3364" spans="1:9" ht="15" hidden="1" customHeight="1">
      <c r="A3364" s="333"/>
      <c r="B3364" s="106" t="s">
        <v>219</v>
      </c>
      <c r="C3364" s="206" t="s">
        <v>64</v>
      </c>
      <c r="D3364" s="78">
        <v>1</v>
      </c>
      <c r="E3364" s="78">
        <v>1.04</v>
      </c>
      <c r="F3364" s="78">
        <v>1.04</v>
      </c>
      <c r="G3364" s="78">
        <v>1.02</v>
      </c>
      <c r="H3364" s="78">
        <v>1</v>
      </c>
    </row>
    <row r="3365" spans="1:9" ht="15.6" hidden="1" customHeight="1">
      <c r="A3365" s="333"/>
      <c r="B3365" s="106" t="s">
        <v>220</v>
      </c>
      <c r="C3365" s="206" t="s">
        <v>64</v>
      </c>
      <c r="D3365" s="101"/>
      <c r="E3365" s="107">
        <f>(1-E3364)/E3364</f>
        <v>-3.8461538461538491E-2</v>
      </c>
      <c r="F3365" s="107">
        <f>(1-F3364)/F3364</f>
        <v>-3.8461538461538491E-2</v>
      </c>
      <c r="G3365" s="107">
        <f>(1-G3364)/G3364</f>
        <v>-1.9607843137254919E-2</v>
      </c>
    </row>
    <row r="3366" spans="1:9" ht="17.45" hidden="1" customHeight="1">
      <c r="A3366" s="333"/>
      <c r="B3366" s="106" t="s">
        <v>221</v>
      </c>
      <c r="C3366" s="206" t="s">
        <v>64</v>
      </c>
      <c r="D3366" s="101"/>
      <c r="E3366" s="76">
        <f>E3365*E3341</f>
        <v>-23384615.384615403</v>
      </c>
      <c r="F3366" s="76">
        <f>F3365*F3341</f>
        <v>-23201923.076923095</v>
      </c>
      <c r="G3366" s="76">
        <f>G3365*G3341</f>
        <v>-11828431.372549029</v>
      </c>
    </row>
    <row r="3367" spans="1:9" ht="13.7" hidden="1" customHeight="1">
      <c r="A3367" s="333"/>
      <c r="B3367" s="106" t="s">
        <v>222</v>
      </c>
      <c r="C3367" s="206"/>
      <c r="D3367" s="101"/>
      <c r="E3367" s="76">
        <f>E3362+E3366</f>
        <v>602615384.61538458</v>
      </c>
      <c r="F3367" s="76">
        <f>F3362+F3366</f>
        <v>598048076.92307687</v>
      </c>
      <c r="G3367" s="76">
        <f>G3362+G3366</f>
        <v>591421568.62745094</v>
      </c>
    </row>
    <row r="3368" spans="1:9" hidden="1">
      <c r="A3368" s="333" t="s">
        <v>228</v>
      </c>
      <c r="B3368" s="104" t="e">
        <f>#REF!</f>
        <v>#REF!</v>
      </c>
      <c r="C3368" s="206" t="s">
        <v>64</v>
      </c>
      <c r="D3368" s="112">
        <v>0.5</v>
      </c>
      <c r="E3368" s="112">
        <v>0.56999999999999995</v>
      </c>
      <c r="F3368" s="112">
        <v>0.6</v>
      </c>
      <c r="G3368" s="112">
        <v>0.65</v>
      </c>
    </row>
    <row r="3369" spans="1:9" ht="21.75" hidden="1" customHeight="1">
      <c r="A3369" s="333"/>
      <c r="B3369" s="106" t="s">
        <v>219</v>
      </c>
      <c r="C3369" s="206" t="s">
        <v>64</v>
      </c>
      <c r="D3369" s="78">
        <v>1</v>
      </c>
      <c r="E3369" s="78">
        <v>1</v>
      </c>
      <c r="F3369" s="78">
        <v>1</v>
      </c>
      <c r="G3369" s="78">
        <v>1</v>
      </c>
      <c r="H3369" s="78">
        <v>1</v>
      </c>
    </row>
    <row r="3370" spans="1:9" ht="21.75" hidden="1" customHeight="1">
      <c r="A3370" s="333"/>
      <c r="B3370" s="106" t="s">
        <v>220</v>
      </c>
      <c r="C3370" s="206" t="s">
        <v>64</v>
      </c>
      <c r="D3370" s="78"/>
      <c r="E3370" s="107" t="e">
        <f>(#REF!-E3369)/E3369</f>
        <v>#REF!</v>
      </c>
      <c r="F3370" s="107" t="e">
        <f>(#REF!-F3369)/F3369</f>
        <v>#REF!</v>
      </c>
      <c r="G3370" s="107" t="e">
        <f>(#REF!-G3369)/G3369</f>
        <v>#REF!</v>
      </c>
    </row>
    <row r="3371" spans="1:9" ht="21.75" hidden="1" customHeight="1">
      <c r="A3371" s="333"/>
      <c r="B3371" s="106" t="s">
        <v>221</v>
      </c>
      <c r="C3371" s="206" t="s">
        <v>64</v>
      </c>
      <c r="D3371" s="101"/>
      <c r="E3371" s="75" t="e">
        <f>E3370*E3341</f>
        <v>#REF!</v>
      </c>
      <c r="F3371" s="75" t="e">
        <f>F3370*F3341</f>
        <v>#REF!</v>
      </c>
      <c r="G3371" s="75" t="e">
        <f>G3370*G3341</f>
        <v>#REF!</v>
      </c>
    </row>
    <row r="3372" spans="1:9" ht="21.75" hidden="1" customHeight="1">
      <c r="A3372" s="333"/>
      <c r="B3372" s="106" t="s">
        <v>222</v>
      </c>
      <c r="C3372" s="206" t="s">
        <v>64</v>
      </c>
      <c r="D3372" s="101"/>
      <c r="E3372" s="75" t="e">
        <f>E3367+E3371</f>
        <v>#REF!</v>
      </c>
      <c r="F3372" s="75" t="e">
        <f>F3367+F3371</f>
        <v>#REF!</v>
      </c>
      <c r="G3372" s="75" t="e">
        <f>G3367+G3371</f>
        <v>#REF!</v>
      </c>
    </row>
    <row r="3373" spans="1:9" ht="37.5" hidden="1" customHeight="1">
      <c r="A3373" s="333" t="s">
        <v>229</v>
      </c>
      <c r="B3373" s="104" t="s">
        <v>230</v>
      </c>
      <c r="C3373" s="206" t="s">
        <v>64</v>
      </c>
      <c r="D3373" s="113" t="s">
        <v>231</v>
      </c>
      <c r="E3373" s="113" t="s">
        <v>232</v>
      </c>
      <c r="F3373" s="113" t="s">
        <v>233</v>
      </c>
      <c r="G3373" s="113" t="s">
        <v>231</v>
      </c>
    </row>
    <row r="3374" spans="1:9" ht="21.75" hidden="1" customHeight="1">
      <c r="A3374" s="333"/>
      <c r="B3374" s="106" t="s">
        <v>219</v>
      </c>
      <c r="C3374" s="206" t="s">
        <v>64</v>
      </c>
      <c r="D3374" s="78">
        <v>1</v>
      </c>
      <c r="E3374" s="78">
        <v>1</v>
      </c>
      <c r="F3374" s="78">
        <v>1</v>
      </c>
      <c r="G3374" s="78">
        <v>1</v>
      </c>
      <c r="H3374" s="78">
        <v>1</v>
      </c>
    </row>
    <row r="3375" spans="1:9" ht="21.75" hidden="1" customHeight="1">
      <c r="A3375" s="333"/>
      <c r="B3375" s="106" t="s">
        <v>220</v>
      </c>
      <c r="C3375" s="206" t="s">
        <v>64</v>
      </c>
      <c r="D3375" s="78"/>
      <c r="E3375" s="107" t="e">
        <f>(#REF!-E3374)/E3374</f>
        <v>#REF!</v>
      </c>
      <c r="F3375" s="107" t="e">
        <f>(#REF!-F3374)/F3374</f>
        <v>#REF!</v>
      </c>
      <c r="G3375" s="107" t="e">
        <f>(#REF!-G3374)/G3374</f>
        <v>#REF!</v>
      </c>
    </row>
    <row r="3376" spans="1:9" ht="21.75" hidden="1" customHeight="1">
      <c r="A3376" s="333"/>
      <c r="B3376" s="106" t="s">
        <v>221</v>
      </c>
      <c r="C3376" s="206" t="s">
        <v>64</v>
      </c>
      <c r="D3376" s="101"/>
      <c r="E3376" s="75" t="e">
        <f>E3375*E3341</f>
        <v>#REF!</v>
      </c>
      <c r="F3376" s="75" t="e">
        <f>F3375*F3341</f>
        <v>#REF!</v>
      </c>
      <c r="G3376" s="75" t="e">
        <f>G3375*G3341</f>
        <v>#REF!</v>
      </c>
    </row>
    <row r="3377" spans="1:11" ht="21.75" hidden="1" customHeight="1">
      <c r="A3377" s="333"/>
      <c r="B3377" s="106" t="s">
        <v>222</v>
      </c>
      <c r="C3377" s="206" t="s">
        <v>64</v>
      </c>
      <c r="D3377" s="101"/>
      <c r="E3377" s="75" t="e">
        <f>E3372+E3376</f>
        <v>#REF!</v>
      </c>
      <c r="F3377" s="75" t="e">
        <f>F3372+F3376</f>
        <v>#REF!</v>
      </c>
      <c r="G3377" s="75" t="e">
        <f>G3372+G3376</f>
        <v>#REF!</v>
      </c>
    </row>
    <row r="3378" spans="1:11" s="22" customFormat="1" ht="19.350000000000001" hidden="1" customHeight="1">
      <c r="A3378" s="98">
        <v>6</v>
      </c>
      <c r="B3378" s="96" t="s">
        <v>234</v>
      </c>
      <c r="C3378" s="65" t="s">
        <v>64</v>
      </c>
      <c r="D3378" s="102"/>
      <c r="E3378" s="154" t="e">
        <f>E3341+E3356+E3361+E3366+E3371+E3351+E3346+E3376</f>
        <v>#REF!</v>
      </c>
      <c r="F3378" s="154" t="e">
        <f>F3341+F3356+F3361+F3366+F3371+F3351+F3346+F3376</f>
        <v>#REF!</v>
      </c>
      <c r="G3378" s="154" t="e">
        <f>G3341+G3356+G3361+G3366+G3371+G3351+G3346+G3376</f>
        <v>#REF!</v>
      </c>
      <c r="I3378" s="23"/>
    </row>
    <row r="3379" spans="1:11" s="22" customFormat="1" ht="33" hidden="1" customHeight="1">
      <c r="A3379" s="98" t="s">
        <v>285</v>
      </c>
      <c r="B3379" s="96" t="s">
        <v>235</v>
      </c>
      <c r="C3379" s="65" t="s">
        <v>64</v>
      </c>
      <c r="D3379" s="102"/>
      <c r="E3379" s="334" t="e">
        <f>ROUNDUP((E3378+F3378+G3378)/3,-7)</f>
        <v>#REF!</v>
      </c>
      <c r="F3379" s="334"/>
      <c r="G3379" s="334"/>
      <c r="I3379" s="23"/>
    </row>
    <row r="3380" spans="1:11" s="22" customFormat="1" ht="51.6" hidden="1" customHeight="1">
      <c r="A3380" s="98" t="s">
        <v>286</v>
      </c>
      <c r="B3380" s="96" t="s">
        <v>236</v>
      </c>
      <c r="C3380" s="65" t="s">
        <v>64</v>
      </c>
      <c r="D3380" s="102"/>
      <c r="E3380" s="155" t="e">
        <f>(E3378-E3379)/E3379</f>
        <v>#REF!</v>
      </c>
      <c r="F3380" s="155" t="e">
        <f>(F3378-E3379)/E3379</f>
        <v>#REF!</v>
      </c>
      <c r="G3380" s="155" t="e">
        <f>(G3378-E3379)/E3379</f>
        <v>#REF!</v>
      </c>
      <c r="I3380" s="23"/>
    </row>
    <row r="3381" spans="1:11" ht="17.45" hidden="1" customHeight="1">
      <c r="A3381" s="98">
        <v>7</v>
      </c>
      <c r="B3381" s="99" t="s">
        <v>237</v>
      </c>
      <c r="C3381" s="206" t="s">
        <v>64</v>
      </c>
      <c r="D3381" s="114"/>
      <c r="E3381" s="76" t="e">
        <f>ABS(E3356)+ABS(E3361)+ABS(E3366)+ABS(E3371)+ ABS(E3351)+ ABS(E3346)+ABS(E3376)</f>
        <v>#REF!</v>
      </c>
      <c r="F3381" s="76" t="e">
        <f>ABS(F3356)+ABS(F3361)+ABS(F3366)+ABS(F3371)+ ABS(F3351)+ ABS(F3346)+ABS(F3376)</f>
        <v>#REF!</v>
      </c>
      <c r="G3381" s="76" t="e">
        <f>ABS(G3356)+ABS(G3361)+ABS(G3366)+ABS(G3371)+ ABS(G3351)+ ABS(G3346)+ABS(G3376)</f>
        <v>#REF!</v>
      </c>
    </row>
    <row r="3382" spans="1:11" ht="18.600000000000001" hidden="1" customHeight="1">
      <c r="A3382" s="98">
        <v>8</v>
      </c>
      <c r="B3382" s="99" t="s">
        <v>238</v>
      </c>
      <c r="C3382" s="206" t="s">
        <v>64</v>
      </c>
      <c r="D3382" s="101"/>
      <c r="E3382" s="76">
        <v>1</v>
      </c>
      <c r="F3382" s="76">
        <v>1</v>
      </c>
      <c r="G3382" s="76">
        <v>1</v>
      </c>
    </row>
    <row r="3383" spans="1:11" ht="19.350000000000001" hidden="1" customHeight="1">
      <c r="A3383" s="98">
        <v>9</v>
      </c>
      <c r="B3383" s="99" t="s">
        <v>239</v>
      </c>
      <c r="C3383" s="206" t="s">
        <v>64</v>
      </c>
      <c r="D3383" s="101"/>
      <c r="E3383" s="115" t="s">
        <v>347</v>
      </c>
      <c r="F3383" s="115" t="s">
        <v>347</v>
      </c>
      <c r="G3383" s="115" t="s">
        <v>403</v>
      </c>
      <c r="H3383" s="116"/>
      <c r="I3383" s="116" t="e">
        <f>F3355+F3365+F3370</f>
        <v>#REF!</v>
      </c>
      <c r="J3383" s="116" t="e">
        <f>G3355+G3365+G3370</f>
        <v>#REF!</v>
      </c>
      <c r="K3383" s="116" t="e">
        <f>G3355+G3365+G3370</f>
        <v>#REF!</v>
      </c>
    </row>
    <row r="3384" spans="1:11" s="23" customFormat="1" ht="21" hidden="1" customHeight="1">
      <c r="A3384" s="117">
        <v>10</v>
      </c>
      <c r="B3384" s="118" t="s">
        <v>240</v>
      </c>
      <c r="C3384" s="118" t="s">
        <v>64</v>
      </c>
      <c r="D3384" s="119"/>
      <c r="E3384" s="120" t="e">
        <f>E3356+E3361+E3371+E3366+E3376+E3351+E3346</f>
        <v>#REF!</v>
      </c>
      <c r="F3384" s="120" t="e">
        <f>F3356+F3361+F3371+F3366+F3376+F3351+F3346</f>
        <v>#REF!</v>
      </c>
      <c r="G3384" s="120" t="e">
        <f>G3356+G3361+G3371+G3366+G3376+G3351+G3346</f>
        <v>#REF!</v>
      </c>
    </row>
    <row r="3385" spans="1:11" s="23" customFormat="1" ht="31.5" hidden="1">
      <c r="A3385" s="117"/>
      <c r="B3385" s="121" t="s">
        <v>241</v>
      </c>
      <c r="C3385" s="118" t="s">
        <v>64</v>
      </c>
      <c r="D3385" s="119"/>
      <c r="E3385" s="335" t="e">
        <f>ROUND(E3379,-6)</f>
        <v>#REF!</v>
      </c>
      <c r="F3385" s="335"/>
      <c r="G3385" s="335"/>
    </row>
    <row r="3386" spans="1:11" s="19" customFormat="1" ht="8.25" hidden="1" customHeight="1">
      <c r="A3386" s="122"/>
      <c r="B3386" s="122"/>
      <c r="C3386" s="122"/>
      <c r="D3386" s="122"/>
      <c r="E3386" s="23"/>
      <c r="F3386" s="23"/>
      <c r="G3386" s="23"/>
    </row>
    <row r="3387" spans="1:11" s="19" customFormat="1" ht="21.75" hidden="1" customHeight="1">
      <c r="A3387" s="122" t="s">
        <v>275</v>
      </c>
      <c r="B3387" s="336" t="s">
        <v>243</v>
      </c>
      <c r="C3387" s="336"/>
      <c r="D3387" s="336"/>
      <c r="E3387" s="336"/>
      <c r="F3387" s="336"/>
      <c r="G3387" s="336"/>
    </row>
    <row r="3388" spans="1:11" s="40" customFormat="1" ht="35.25" hidden="1" customHeight="1">
      <c r="A3388" s="337" t="s">
        <v>244</v>
      </c>
      <c r="B3388" s="337"/>
      <c r="C3388" s="337"/>
      <c r="D3388" s="337"/>
      <c r="E3388" s="337"/>
      <c r="F3388" s="337"/>
      <c r="G3388" s="337"/>
      <c r="I3388" s="85"/>
    </row>
    <row r="3389" spans="1:11" s="40" customFormat="1" ht="21" hidden="1" customHeight="1">
      <c r="A3389" s="123" t="s">
        <v>245</v>
      </c>
      <c r="C3389" s="40" t="s">
        <v>64</v>
      </c>
      <c r="E3389" s="124" t="e">
        <f>ROUND(E3385,-3)</f>
        <v>#REF!</v>
      </c>
      <c r="F3389" s="48" t="s">
        <v>246</v>
      </c>
      <c r="I3389" s="85"/>
    </row>
    <row r="3390" spans="1:11" s="19" customFormat="1" ht="5.25" hidden="1" customHeight="1">
      <c r="A3390" s="122"/>
      <c r="B3390" s="122"/>
      <c r="C3390" s="122"/>
      <c r="D3390" s="122"/>
      <c r="E3390" s="23"/>
      <c r="F3390" s="23"/>
      <c r="G3390" s="23"/>
    </row>
    <row r="3391" spans="1:11" s="40" customFormat="1" ht="24.75" hidden="1" customHeight="1">
      <c r="A3391" s="338" t="s">
        <v>247</v>
      </c>
      <c r="B3391" s="339"/>
      <c r="C3391" s="339"/>
      <c r="D3391" s="340"/>
      <c r="E3391" s="51" t="s">
        <v>174</v>
      </c>
      <c r="F3391" s="51" t="s">
        <v>175</v>
      </c>
      <c r="G3391" s="51" t="s">
        <v>176</v>
      </c>
      <c r="I3391" s="85"/>
    </row>
    <row r="3392" spans="1:11" s="40" customFormat="1" ht="24.75" hidden="1" customHeight="1">
      <c r="A3392" s="341"/>
      <c r="B3392" s="342"/>
      <c r="C3392" s="342"/>
      <c r="D3392" s="343"/>
      <c r="E3392" s="125" t="e">
        <f>E3380</f>
        <v>#REF!</v>
      </c>
      <c r="F3392" s="125" t="e">
        <f>F3380</f>
        <v>#REF!</v>
      </c>
      <c r="G3392" s="125" t="e">
        <f>G3380</f>
        <v>#REF!</v>
      </c>
      <c r="I3392" s="85"/>
    </row>
    <row r="3393" spans="1:9" s="40" customFormat="1" ht="24.75" hidden="1" customHeight="1">
      <c r="A3393" s="344"/>
      <c r="B3393" s="345"/>
      <c r="C3393" s="345"/>
      <c r="D3393" s="346"/>
      <c r="E3393" s="125" t="s">
        <v>248</v>
      </c>
      <c r="F3393" s="125" t="s">
        <v>248</v>
      </c>
      <c r="G3393" s="125" t="s">
        <v>248</v>
      </c>
      <c r="I3393" s="85"/>
    </row>
    <row r="3394" spans="1:9" s="40" customFormat="1" ht="5.25" hidden="1" customHeight="1">
      <c r="A3394" s="123"/>
      <c r="G3394" s="126"/>
      <c r="I3394" s="85"/>
    </row>
    <row r="3395" spans="1:9" s="40" customFormat="1" ht="21" hidden="1" customHeight="1">
      <c r="A3395" s="347" t="s">
        <v>249</v>
      </c>
      <c r="B3395" s="347"/>
      <c r="C3395" s="347"/>
      <c r="D3395" s="347"/>
      <c r="E3395" s="347"/>
      <c r="F3395" s="347"/>
      <c r="G3395" s="347"/>
      <c r="I3395" s="85"/>
    </row>
    <row r="3396" spans="1:9" s="40" customFormat="1" ht="6" hidden="1" customHeight="1">
      <c r="A3396" s="127"/>
      <c r="B3396" s="127"/>
      <c r="C3396" s="123"/>
      <c r="D3396" s="127"/>
      <c r="E3396" s="127"/>
      <c r="F3396" s="127"/>
      <c r="G3396" s="127"/>
      <c r="I3396" s="85"/>
    </row>
    <row r="3397" spans="1:9" s="48" customFormat="1" ht="21" hidden="1" customHeight="1">
      <c r="A3397" s="313" t="s">
        <v>250</v>
      </c>
      <c r="B3397" s="313"/>
      <c r="C3397" s="313"/>
      <c r="D3397" s="313"/>
      <c r="E3397" s="313"/>
      <c r="F3397" s="313"/>
      <c r="G3397" s="313"/>
      <c r="I3397" s="124"/>
    </row>
    <row r="3398" spans="1:9" s="48" customFormat="1" ht="21" hidden="1" customHeight="1">
      <c r="A3398" s="313" t="s">
        <v>251</v>
      </c>
      <c r="B3398" s="313"/>
      <c r="C3398" s="313"/>
      <c r="D3398" s="313"/>
      <c r="E3398" s="313"/>
      <c r="F3398" s="313"/>
      <c r="G3398" s="313"/>
      <c r="I3398" s="124"/>
    </row>
    <row r="3399" spans="1:9" s="48" customFormat="1" ht="41.25" hidden="1" customHeight="1">
      <c r="A3399" s="314" t="s">
        <v>252</v>
      </c>
      <c r="B3399" s="315"/>
      <c r="C3399" s="315"/>
      <c r="D3399" s="315"/>
      <c r="E3399" s="315"/>
      <c r="F3399" s="315"/>
      <c r="G3399" s="315"/>
      <c r="I3399" s="124"/>
    </row>
    <row r="3400" spans="1:9" s="48" customFormat="1" ht="28.5" hidden="1" customHeight="1">
      <c r="A3400" s="35"/>
      <c r="B3400" s="26" t="s">
        <v>253</v>
      </c>
      <c r="C3400" s="68"/>
      <c r="D3400" s="26"/>
      <c r="E3400" s="128" t="s">
        <v>254</v>
      </c>
      <c r="F3400" s="316"/>
      <c r="G3400" s="316"/>
      <c r="I3400" s="124"/>
    </row>
    <row r="3401" spans="1:9" s="48" customFormat="1" ht="21.6" hidden="1" customHeight="1">
      <c r="A3401" s="35"/>
      <c r="B3401" s="317" t="s">
        <v>255</v>
      </c>
      <c r="C3401" s="318"/>
      <c r="D3401" s="318"/>
      <c r="E3401" s="290" t="s">
        <v>256</v>
      </c>
      <c r="F3401" s="290"/>
      <c r="G3401" s="290"/>
      <c r="I3401" s="124"/>
    </row>
    <row r="3402" spans="1:9" s="48" customFormat="1" ht="21.6" hidden="1" customHeight="1">
      <c r="A3402" s="35"/>
      <c r="B3402" s="317"/>
      <c r="C3402" s="319"/>
      <c r="D3402" s="319"/>
      <c r="E3402" s="290" t="s">
        <v>257</v>
      </c>
      <c r="F3402" s="290"/>
      <c r="G3402" s="290"/>
      <c r="I3402" s="124"/>
    </row>
    <row r="3403" spans="1:9" s="48" customFormat="1" ht="21.6" hidden="1" customHeight="1">
      <c r="A3403" s="35"/>
      <c r="B3403" s="26"/>
      <c r="C3403" s="68"/>
      <c r="D3403" s="26"/>
      <c r="E3403" s="290" t="s">
        <v>258</v>
      </c>
      <c r="F3403" s="290"/>
      <c r="G3403" s="290"/>
      <c r="I3403" s="124"/>
    </row>
    <row r="3404" spans="1:9" s="48" customFormat="1" ht="21.6" hidden="1" customHeight="1">
      <c r="A3404" s="35"/>
      <c r="B3404" s="26"/>
      <c r="C3404" s="68"/>
      <c r="D3404" s="26"/>
      <c r="E3404" s="290" t="s">
        <v>259</v>
      </c>
      <c r="F3404" s="290"/>
      <c r="G3404" s="290"/>
      <c r="I3404" s="124"/>
    </row>
    <row r="3405" spans="1:9" s="48" customFormat="1" ht="21.6" hidden="1" customHeight="1">
      <c r="A3405" s="35"/>
      <c r="B3405" s="26" t="s">
        <v>260</v>
      </c>
      <c r="C3405" s="68"/>
      <c r="D3405" s="26"/>
      <c r="E3405" s="26"/>
      <c r="F3405" s="26"/>
      <c r="G3405" s="26"/>
      <c r="I3405" s="124"/>
    </row>
    <row r="3406" spans="1:9" s="49" customFormat="1" ht="10.5" hidden="1" customHeight="1">
      <c r="B3406" s="18"/>
      <c r="C3406" s="18"/>
      <c r="D3406" s="18"/>
      <c r="E3406" s="18"/>
      <c r="F3406" s="18"/>
      <c r="G3406" s="50"/>
    </row>
    <row r="3407" spans="1:9" s="52" customFormat="1" ht="39.75" hidden="1" customHeight="1">
      <c r="A3407" s="51" t="s">
        <v>1</v>
      </c>
      <c r="B3407" s="320" t="s">
        <v>261</v>
      </c>
      <c r="C3407" s="321"/>
      <c r="D3407" s="51" t="s">
        <v>262</v>
      </c>
      <c r="E3407" s="51" t="s">
        <v>263</v>
      </c>
      <c r="F3407" s="51" t="s">
        <v>264</v>
      </c>
      <c r="G3407" s="51" t="s">
        <v>40</v>
      </c>
      <c r="I3407" s="49"/>
    </row>
    <row r="3408" spans="1:9" ht="21.95" hidden="1" customHeight="1">
      <c r="A3408" s="54">
        <v>1</v>
      </c>
      <c r="B3408" s="295" t="s">
        <v>20</v>
      </c>
      <c r="C3408" s="297"/>
      <c r="D3408" s="129">
        <v>0.75</v>
      </c>
      <c r="E3408" s="129">
        <v>0.55000000000000004</v>
      </c>
      <c r="F3408" s="130">
        <f>D3408*E3408</f>
        <v>0.41250000000000003</v>
      </c>
      <c r="G3408" s="57"/>
    </row>
    <row r="3409" spans="1:9" ht="21.95" hidden="1" customHeight="1">
      <c r="A3409" s="54">
        <v>2</v>
      </c>
      <c r="B3409" s="295" t="s">
        <v>265</v>
      </c>
      <c r="C3409" s="297"/>
      <c r="D3409" s="129">
        <v>0.8</v>
      </c>
      <c r="E3409" s="129">
        <v>0.15</v>
      </c>
      <c r="F3409" s="130">
        <f>D3409*E3409</f>
        <v>0.12</v>
      </c>
      <c r="G3409" s="56"/>
    </row>
    <row r="3410" spans="1:9" ht="21.95" hidden="1" customHeight="1">
      <c r="A3410" s="54">
        <v>3</v>
      </c>
      <c r="B3410" s="295" t="s">
        <v>266</v>
      </c>
      <c r="C3410" s="297"/>
      <c r="D3410" s="129">
        <v>0.75</v>
      </c>
      <c r="E3410" s="129">
        <v>0.2</v>
      </c>
      <c r="F3410" s="130">
        <f>D3410*E3410</f>
        <v>0.15000000000000002</v>
      </c>
      <c r="G3410" s="101"/>
    </row>
    <row r="3411" spans="1:9" ht="21.95" hidden="1" customHeight="1">
      <c r="A3411" s="54">
        <v>4</v>
      </c>
      <c r="B3411" s="322" t="s">
        <v>267</v>
      </c>
      <c r="C3411" s="323"/>
      <c r="D3411" s="129">
        <v>0.7</v>
      </c>
      <c r="E3411" s="129">
        <v>0.1</v>
      </c>
      <c r="F3411" s="130">
        <f>D3411*E3411</f>
        <v>6.9999999999999993E-2</v>
      </c>
      <c r="G3411" s="101"/>
    </row>
    <row r="3412" spans="1:9" s="63" customFormat="1" ht="21.95" hidden="1" customHeight="1">
      <c r="A3412" s="54"/>
      <c r="B3412" s="324" t="s">
        <v>268</v>
      </c>
      <c r="C3412" s="325"/>
      <c r="D3412" s="326">
        <f>SUM(F3408:F3411)</f>
        <v>0.75249999999999995</v>
      </c>
      <c r="E3412" s="327"/>
      <c r="F3412" s="328"/>
      <c r="G3412" s="62"/>
      <c r="I3412" s="19"/>
    </row>
    <row r="3413" spans="1:9" s="63" customFormat="1" ht="21.95" hidden="1" customHeight="1">
      <c r="A3413" s="54"/>
      <c r="B3413" s="324" t="s">
        <v>269</v>
      </c>
      <c r="C3413" s="325"/>
      <c r="D3413" s="326">
        <f>1-D3412</f>
        <v>0.24750000000000005</v>
      </c>
      <c r="E3413" s="327"/>
      <c r="F3413" s="328"/>
      <c r="G3413" s="62"/>
      <c r="I3413" s="19"/>
    </row>
    <row r="3414" spans="1:9" s="63" customFormat="1" ht="8.25" hidden="1" customHeight="1">
      <c r="A3414" s="49"/>
      <c r="B3414" s="131"/>
      <c r="C3414" s="208"/>
      <c r="D3414" s="132"/>
      <c r="E3414" s="132"/>
      <c r="F3414" s="132"/>
      <c r="G3414" s="133"/>
      <c r="I3414" s="19"/>
    </row>
    <row r="3415" spans="1:9" ht="22.5" hidden="1" customHeight="1">
      <c r="A3415" s="303" t="s">
        <v>276</v>
      </c>
      <c r="B3415" s="303"/>
      <c r="C3415" s="303"/>
      <c r="D3415" s="303"/>
      <c r="E3415" s="303"/>
      <c r="F3415" s="303"/>
      <c r="G3415" s="303"/>
    </row>
    <row r="3416" spans="1:9" ht="7.5" hidden="1" customHeight="1">
      <c r="D3416" s="52"/>
    </row>
    <row r="3417" spans="1:9" ht="23.25" hidden="1" customHeight="1">
      <c r="D3417" s="52"/>
      <c r="G3417" s="134" t="s">
        <v>270</v>
      </c>
    </row>
    <row r="3418" spans="1:9" ht="7.5" hidden="1" customHeight="1">
      <c r="D3418" s="52"/>
    </row>
    <row r="3419" spans="1:9" s="136" customFormat="1" ht="25.35" hidden="1" customHeight="1">
      <c r="A3419" s="307" t="s">
        <v>271</v>
      </c>
      <c r="B3419" s="308"/>
      <c r="C3419" s="308"/>
      <c r="D3419" s="309"/>
      <c r="E3419" s="135" t="s">
        <v>6</v>
      </c>
      <c r="F3419" s="135" t="s">
        <v>287</v>
      </c>
      <c r="G3419" s="135" t="s">
        <v>8</v>
      </c>
      <c r="I3419" s="137"/>
    </row>
    <row r="3420" spans="1:9" s="141" customFormat="1" ht="27" hidden="1" customHeight="1">
      <c r="A3420" s="349" t="e">
        <f>D3194</f>
        <v>#REF!</v>
      </c>
      <c r="B3420" s="311"/>
      <c r="C3420" s="311"/>
      <c r="D3420" s="312"/>
      <c r="E3420" s="138">
        <v>1</v>
      </c>
      <c r="F3420" s="139" t="e">
        <f>E3389</f>
        <v>#REF!</v>
      </c>
      <c r="G3420" s="140" t="e">
        <f>ROUND(E3420*F3420,-6)</f>
        <v>#REF!</v>
      </c>
      <c r="I3420" s="142"/>
    </row>
    <row r="3421" spans="1:9" hidden="1"/>
    <row r="3422" spans="1:9" hidden="1"/>
    <row r="3423" spans="1:9" hidden="1"/>
    <row r="3424" spans="1:9" hidden="1"/>
    <row r="3425" spans="1:9" hidden="1"/>
    <row r="3426" spans="1:9" hidden="1"/>
    <row r="3427" spans="1:9" hidden="1"/>
    <row r="3428" spans="1:9" hidden="1"/>
    <row r="3429" spans="1:9" hidden="1"/>
    <row r="3430" spans="1:9" hidden="1"/>
    <row r="3431" spans="1:9" hidden="1"/>
    <row r="3432" spans="1:9" hidden="1"/>
    <row r="3433" spans="1:9" hidden="1"/>
    <row r="3434" spans="1:9" hidden="1"/>
    <row r="3435" spans="1:9" hidden="1"/>
    <row r="3436" spans="1:9" s="22" customFormat="1" hidden="1">
      <c r="A3436" s="22" t="s">
        <v>573</v>
      </c>
      <c r="B3436" s="22" t="e">
        <f>'Bảng tổng hợp kết quả'!#REF!</f>
        <v>#REF!</v>
      </c>
      <c r="F3436" s="156"/>
      <c r="I3436" s="23"/>
    </row>
    <row r="3437" spans="1:9" ht="19.7" hidden="1" customHeight="1">
      <c r="A3437" s="303" t="s">
        <v>272</v>
      </c>
      <c r="B3437" s="303"/>
      <c r="C3437" s="303"/>
      <c r="D3437" s="303"/>
      <c r="E3437" s="303"/>
      <c r="F3437" s="303"/>
      <c r="G3437" s="303"/>
    </row>
    <row r="3438" spans="1:9" hidden="1">
      <c r="A3438" s="24" t="s">
        <v>61</v>
      </c>
      <c r="B3438" s="25" t="s">
        <v>62</v>
      </c>
      <c r="C3438" s="22"/>
      <c r="D3438" s="303"/>
      <c r="E3438" s="303"/>
      <c r="F3438" s="303"/>
      <c r="G3438" s="303"/>
    </row>
    <row r="3439" spans="1:9" hidden="1">
      <c r="A3439" s="27" t="s">
        <v>55</v>
      </c>
      <c r="B3439" s="28" t="s">
        <v>63</v>
      </c>
      <c r="C3439" s="28" t="s">
        <v>64</v>
      </c>
      <c r="D3439" s="305" t="e">
        <f>B3436</f>
        <v>#REF!</v>
      </c>
      <c r="E3439" s="305"/>
      <c r="F3439" s="305"/>
      <c r="G3439" s="305"/>
    </row>
    <row r="3440" spans="1:9" hidden="1">
      <c r="A3440" s="27" t="s">
        <v>55</v>
      </c>
      <c r="B3440" s="29" t="s">
        <v>65</v>
      </c>
      <c r="C3440" s="28" t="s">
        <v>64</v>
      </c>
      <c r="D3440" s="305" t="s">
        <v>289</v>
      </c>
      <c r="E3440" s="305"/>
      <c r="F3440" s="305"/>
      <c r="G3440" s="305"/>
    </row>
    <row r="3441" spans="1:7" hidden="1">
      <c r="A3441" s="27" t="s">
        <v>55</v>
      </c>
      <c r="B3441" s="29" t="s">
        <v>4</v>
      </c>
      <c r="C3441" s="28" t="s">
        <v>64</v>
      </c>
      <c r="D3441" s="306" t="s">
        <v>33</v>
      </c>
      <c r="E3441" s="306"/>
      <c r="F3441" s="306"/>
      <c r="G3441" s="306"/>
    </row>
    <row r="3442" spans="1:7" hidden="1">
      <c r="A3442" s="27" t="s">
        <v>55</v>
      </c>
      <c r="B3442" s="29" t="s">
        <v>3</v>
      </c>
      <c r="C3442" s="28"/>
      <c r="D3442" s="29">
        <v>2022</v>
      </c>
      <c r="E3442" s="29"/>
      <c r="F3442" s="29"/>
      <c r="G3442" s="29"/>
    </row>
    <row r="3443" spans="1:7" hidden="1">
      <c r="A3443" s="27" t="s">
        <v>55</v>
      </c>
      <c r="B3443" s="30" t="s">
        <v>66</v>
      </c>
      <c r="C3443" s="30" t="s">
        <v>64</v>
      </c>
      <c r="D3443" s="301" t="s">
        <v>574</v>
      </c>
      <c r="E3443" s="301"/>
      <c r="F3443" s="301"/>
      <c r="G3443" s="301"/>
    </row>
    <row r="3444" spans="1:7" hidden="1">
      <c r="A3444" s="27" t="s">
        <v>55</v>
      </c>
      <c r="B3444" s="30" t="s">
        <v>67</v>
      </c>
      <c r="C3444" s="30" t="s">
        <v>64</v>
      </c>
      <c r="D3444" s="301" t="s">
        <v>575</v>
      </c>
      <c r="E3444" s="301"/>
      <c r="F3444" s="301"/>
      <c r="G3444" s="301"/>
    </row>
    <row r="3445" spans="1:7" hidden="1">
      <c r="A3445" s="27" t="s">
        <v>55</v>
      </c>
      <c r="B3445" s="30" t="s">
        <v>68</v>
      </c>
      <c r="C3445" s="30" t="s">
        <v>64</v>
      </c>
      <c r="D3445" s="301" t="s">
        <v>576</v>
      </c>
      <c r="E3445" s="301"/>
      <c r="F3445" s="301"/>
      <c r="G3445" s="301"/>
    </row>
    <row r="3446" spans="1:7" hidden="1">
      <c r="A3446" s="27" t="s">
        <v>55</v>
      </c>
      <c r="B3446" s="30" t="s">
        <v>69</v>
      </c>
      <c r="C3446" s="30" t="s">
        <v>64</v>
      </c>
      <c r="D3446" s="301" t="s">
        <v>277</v>
      </c>
      <c r="E3446" s="301"/>
      <c r="F3446" s="301"/>
      <c r="G3446" s="301"/>
    </row>
    <row r="3447" spans="1:7" hidden="1">
      <c r="A3447" s="27" t="s">
        <v>55</v>
      </c>
      <c r="B3447" s="30" t="s">
        <v>70</v>
      </c>
      <c r="C3447" s="30" t="s">
        <v>64</v>
      </c>
      <c r="D3447" s="301" t="s">
        <v>577</v>
      </c>
      <c r="E3447" s="301"/>
      <c r="F3447" s="301"/>
      <c r="G3447" s="301"/>
    </row>
    <row r="3448" spans="1:7" hidden="1">
      <c r="A3448" s="27" t="s">
        <v>55</v>
      </c>
      <c r="B3448" s="30" t="s">
        <v>71</v>
      </c>
      <c r="C3448" s="30" t="s">
        <v>64</v>
      </c>
      <c r="D3448" s="301" t="s">
        <v>578</v>
      </c>
      <c r="E3448" s="301"/>
      <c r="F3448" s="301"/>
      <c r="G3448" s="301"/>
    </row>
    <row r="3449" spans="1:7" hidden="1">
      <c r="A3449" s="27" t="s">
        <v>55</v>
      </c>
      <c r="B3449" s="30" t="s">
        <v>72</v>
      </c>
      <c r="C3449" s="30" t="s">
        <v>64</v>
      </c>
      <c r="D3449" s="301" t="s">
        <v>376</v>
      </c>
      <c r="E3449" s="301"/>
      <c r="F3449" s="301"/>
      <c r="G3449" s="301"/>
    </row>
    <row r="3450" spans="1:7" hidden="1">
      <c r="A3450" s="27" t="s">
        <v>55</v>
      </c>
      <c r="B3450" s="30" t="s">
        <v>73</v>
      </c>
      <c r="C3450" s="30" t="s">
        <v>64</v>
      </c>
      <c r="D3450" s="301" t="s">
        <v>579</v>
      </c>
      <c r="E3450" s="301"/>
      <c r="F3450" s="301"/>
      <c r="G3450" s="301"/>
    </row>
    <row r="3451" spans="1:7" hidden="1">
      <c r="A3451" s="27" t="s">
        <v>55</v>
      </c>
      <c r="B3451" s="30" t="s">
        <v>75</v>
      </c>
      <c r="C3451" s="30" t="s">
        <v>64</v>
      </c>
      <c r="D3451" s="301" t="s">
        <v>580</v>
      </c>
      <c r="E3451" s="301"/>
      <c r="F3451" s="301"/>
      <c r="G3451" s="301"/>
    </row>
    <row r="3452" spans="1:7" hidden="1">
      <c r="A3452" s="27" t="s">
        <v>55</v>
      </c>
      <c r="B3452" s="30" t="s">
        <v>78</v>
      </c>
      <c r="C3452" s="30" t="s">
        <v>64</v>
      </c>
      <c r="D3452" s="301" t="s">
        <v>300</v>
      </c>
      <c r="E3452" s="301"/>
      <c r="F3452" s="301"/>
      <c r="G3452" s="301"/>
    </row>
    <row r="3453" spans="1:7" hidden="1">
      <c r="A3453" s="27" t="s">
        <v>55</v>
      </c>
      <c r="B3453" s="30" t="s">
        <v>79</v>
      </c>
      <c r="C3453" s="30" t="s">
        <v>64</v>
      </c>
      <c r="D3453" s="301" t="s">
        <v>460</v>
      </c>
      <c r="E3453" s="301"/>
      <c r="F3453" s="301"/>
      <c r="G3453" s="301"/>
    </row>
    <row r="3454" spans="1:7" hidden="1">
      <c r="A3454" s="27" t="s">
        <v>55</v>
      </c>
      <c r="B3454" s="30" t="s">
        <v>80</v>
      </c>
      <c r="C3454" s="30" t="s">
        <v>64</v>
      </c>
      <c r="D3454" s="301" t="s">
        <v>581</v>
      </c>
      <c r="E3454" s="301"/>
      <c r="F3454" s="301"/>
      <c r="G3454" s="301"/>
    </row>
    <row r="3455" spans="1:7" ht="53.45" hidden="1" customHeight="1">
      <c r="A3455" s="27" t="s">
        <v>81</v>
      </c>
      <c r="B3455" s="28" t="s">
        <v>82</v>
      </c>
      <c r="C3455" s="30" t="s">
        <v>64</v>
      </c>
      <c r="D3455" s="348" t="s">
        <v>587</v>
      </c>
      <c r="E3455" s="348"/>
      <c r="F3455" s="348"/>
      <c r="G3455" s="348"/>
    </row>
    <row r="3456" spans="1:7" ht="21.75" hidden="1" customHeight="1">
      <c r="A3456" s="27" t="s">
        <v>55</v>
      </c>
      <c r="B3456" s="28" t="s">
        <v>83</v>
      </c>
      <c r="C3456" s="30" t="s">
        <v>64</v>
      </c>
      <c r="D3456" s="31" t="s">
        <v>84</v>
      </c>
      <c r="E3456" s="32" t="s">
        <v>85</v>
      </c>
      <c r="F3456" s="29" t="s">
        <v>86</v>
      </c>
      <c r="G3456" s="28" t="s">
        <v>87</v>
      </c>
    </row>
    <row r="3457" spans="1:7" ht="21.75" hidden="1" customHeight="1">
      <c r="A3457" s="27" t="s">
        <v>55</v>
      </c>
      <c r="B3457" s="5" t="s">
        <v>88</v>
      </c>
      <c r="C3457" s="30" t="s">
        <v>64</v>
      </c>
      <c r="D3457" s="31" t="s">
        <v>89</v>
      </c>
      <c r="E3457" s="32" t="s">
        <v>90</v>
      </c>
      <c r="F3457" s="29" t="s">
        <v>91</v>
      </c>
      <c r="G3457" s="28" t="s">
        <v>92</v>
      </c>
    </row>
    <row r="3458" spans="1:7" ht="21.75" hidden="1" customHeight="1">
      <c r="A3458" s="27" t="s">
        <v>55</v>
      </c>
      <c r="B3458" s="5" t="s">
        <v>93</v>
      </c>
      <c r="C3458" s="30" t="s">
        <v>64</v>
      </c>
      <c r="D3458" s="31" t="s">
        <v>94</v>
      </c>
      <c r="E3458" s="32" t="s">
        <v>90</v>
      </c>
      <c r="F3458" s="29" t="s">
        <v>95</v>
      </c>
      <c r="G3458" s="28" t="s">
        <v>92</v>
      </c>
    </row>
    <row r="3459" spans="1:7" ht="21.75" hidden="1" customHeight="1">
      <c r="A3459" s="27" t="s">
        <v>55</v>
      </c>
      <c r="B3459" s="5" t="s">
        <v>96</v>
      </c>
      <c r="C3459" s="30" t="s">
        <v>64</v>
      </c>
      <c r="D3459" s="31" t="s">
        <v>89</v>
      </c>
      <c r="E3459" s="32" t="s">
        <v>90</v>
      </c>
      <c r="F3459" s="29" t="s">
        <v>97</v>
      </c>
      <c r="G3459" s="28" t="s">
        <v>92</v>
      </c>
    </row>
    <row r="3460" spans="1:7" ht="21.75" hidden="1" customHeight="1">
      <c r="A3460" s="27" t="s">
        <v>55</v>
      </c>
      <c r="B3460" s="5" t="s">
        <v>98</v>
      </c>
      <c r="C3460" s="30" t="s">
        <v>64</v>
      </c>
      <c r="D3460" s="31" t="s">
        <v>99</v>
      </c>
      <c r="E3460" s="32" t="s">
        <v>90</v>
      </c>
      <c r="F3460" s="29" t="s">
        <v>100</v>
      </c>
      <c r="G3460" s="28" t="s">
        <v>92</v>
      </c>
    </row>
    <row r="3461" spans="1:7" ht="21.75" hidden="1" customHeight="1">
      <c r="A3461" s="27" t="s">
        <v>55</v>
      </c>
      <c r="B3461" s="5" t="s">
        <v>101</v>
      </c>
      <c r="C3461" s="30" t="s">
        <v>64</v>
      </c>
      <c r="D3461" s="31" t="s">
        <v>99</v>
      </c>
      <c r="E3461" s="32" t="s">
        <v>90</v>
      </c>
      <c r="F3461" s="29" t="s">
        <v>102</v>
      </c>
      <c r="G3461" s="28" t="s">
        <v>103</v>
      </c>
    </row>
    <row r="3462" spans="1:7" ht="21.75" hidden="1" customHeight="1">
      <c r="A3462" s="27" t="s">
        <v>55</v>
      </c>
      <c r="B3462" s="5" t="s">
        <v>104</v>
      </c>
      <c r="C3462" s="30" t="s">
        <v>64</v>
      </c>
      <c r="D3462" s="31" t="s">
        <v>94</v>
      </c>
      <c r="E3462" s="32" t="s">
        <v>90</v>
      </c>
      <c r="F3462" s="29" t="s">
        <v>105</v>
      </c>
      <c r="G3462" s="28" t="s">
        <v>106</v>
      </c>
    </row>
    <row r="3463" spans="1:7" ht="21.75" hidden="1" customHeight="1">
      <c r="A3463" s="27" t="s">
        <v>55</v>
      </c>
      <c r="B3463" s="5" t="s">
        <v>107</v>
      </c>
      <c r="C3463" s="30" t="s">
        <v>64</v>
      </c>
      <c r="D3463" s="31" t="s">
        <v>108</v>
      </c>
      <c r="E3463" s="32" t="s">
        <v>90</v>
      </c>
      <c r="F3463" s="29" t="s">
        <v>109</v>
      </c>
      <c r="G3463" s="28" t="s">
        <v>110</v>
      </c>
    </row>
    <row r="3464" spans="1:7" ht="21.75" hidden="1" customHeight="1">
      <c r="A3464" s="27" t="s">
        <v>55</v>
      </c>
      <c r="B3464" s="28" t="s">
        <v>111</v>
      </c>
      <c r="C3464" s="30" t="s">
        <v>64</v>
      </c>
      <c r="D3464" s="5" t="s">
        <v>112</v>
      </c>
      <c r="E3464" s="32" t="s">
        <v>90</v>
      </c>
      <c r="F3464" s="29" t="s">
        <v>113</v>
      </c>
      <c r="G3464" s="28" t="s">
        <v>110</v>
      </c>
    </row>
    <row r="3465" spans="1:7" ht="21.75" hidden="1" customHeight="1">
      <c r="A3465" s="27" t="s">
        <v>55</v>
      </c>
      <c r="B3465" s="28" t="s">
        <v>114</v>
      </c>
      <c r="C3465" s="30" t="s">
        <v>64</v>
      </c>
      <c r="D3465" s="31" t="s">
        <v>115</v>
      </c>
      <c r="E3465" s="32" t="s">
        <v>90</v>
      </c>
      <c r="F3465" s="29" t="s">
        <v>116</v>
      </c>
      <c r="G3465" s="28" t="s">
        <v>110</v>
      </c>
    </row>
    <row r="3466" spans="1:7" ht="21.75" hidden="1" customHeight="1">
      <c r="A3466" s="27" t="s">
        <v>55</v>
      </c>
      <c r="B3466" s="28" t="s">
        <v>117</v>
      </c>
      <c r="C3466" s="30" t="s">
        <v>64</v>
      </c>
      <c r="D3466" s="31" t="s">
        <v>94</v>
      </c>
      <c r="E3466" s="32" t="s">
        <v>90</v>
      </c>
      <c r="F3466" s="29" t="s">
        <v>118</v>
      </c>
      <c r="G3466" s="28" t="s">
        <v>110</v>
      </c>
    </row>
    <row r="3467" spans="1:7" ht="21.75" hidden="1" customHeight="1">
      <c r="A3467" s="27" t="s">
        <v>55</v>
      </c>
      <c r="B3467" s="28" t="s">
        <v>119</v>
      </c>
      <c r="C3467" s="30" t="s">
        <v>64</v>
      </c>
      <c r="D3467" s="31" t="s">
        <v>120</v>
      </c>
      <c r="E3467" s="32" t="s">
        <v>90</v>
      </c>
      <c r="F3467" s="29" t="s">
        <v>121</v>
      </c>
      <c r="G3467" s="28" t="s">
        <v>110</v>
      </c>
    </row>
    <row r="3468" spans="1:7" ht="21.75" hidden="1" customHeight="1">
      <c r="A3468" s="27" t="s">
        <v>55</v>
      </c>
      <c r="B3468" s="28" t="s">
        <v>122</v>
      </c>
      <c r="C3468" s="30" t="s">
        <v>64</v>
      </c>
      <c r="D3468" s="31" t="s">
        <v>108</v>
      </c>
      <c r="E3468" s="32" t="s">
        <v>90</v>
      </c>
      <c r="F3468" s="29" t="s">
        <v>123</v>
      </c>
      <c r="G3468" s="28" t="s">
        <v>110</v>
      </c>
    </row>
    <row r="3469" spans="1:7" ht="21.75" hidden="1" customHeight="1">
      <c r="A3469" s="27" t="s">
        <v>55</v>
      </c>
      <c r="B3469" s="28" t="s">
        <v>124</v>
      </c>
      <c r="C3469" s="30" t="s">
        <v>64</v>
      </c>
      <c r="D3469" s="31" t="s">
        <v>108</v>
      </c>
      <c r="E3469" s="32" t="s">
        <v>90</v>
      </c>
      <c r="F3469" s="29" t="s">
        <v>125</v>
      </c>
      <c r="G3469" s="28" t="s">
        <v>126</v>
      </c>
    </row>
    <row r="3470" spans="1:7" ht="21.75" hidden="1" customHeight="1">
      <c r="A3470" s="27" t="s">
        <v>55</v>
      </c>
      <c r="B3470" s="28" t="s">
        <v>127</v>
      </c>
      <c r="C3470" s="30" t="s">
        <v>64</v>
      </c>
      <c r="D3470" s="31" t="s">
        <v>108</v>
      </c>
      <c r="E3470" s="32" t="s">
        <v>90</v>
      </c>
      <c r="F3470" s="29" t="s">
        <v>128</v>
      </c>
      <c r="G3470" s="28" t="s">
        <v>129</v>
      </c>
    </row>
    <row r="3471" spans="1:7" ht="21.75" hidden="1" customHeight="1">
      <c r="A3471" s="27" t="s">
        <v>55</v>
      </c>
      <c r="B3471" s="28" t="s">
        <v>130</v>
      </c>
      <c r="C3471" s="30" t="s">
        <v>64</v>
      </c>
      <c r="D3471" s="31" t="s">
        <v>131</v>
      </c>
      <c r="E3471" s="32" t="s">
        <v>90</v>
      </c>
      <c r="F3471" s="29" t="s">
        <v>132</v>
      </c>
      <c r="G3471" s="28" t="s">
        <v>129</v>
      </c>
    </row>
    <row r="3472" spans="1:7" ht="21.75" hidden="1" customHeight="1">
      <c r="A3472" s="27" t="s">
        <v>55</v>
      </c>
      <c r="B3472" s="5" t="s">
        <v>133</v>
      </c>
      <c r="C3472" s="30" t="s">
        <v>64</v>
      </c>
      <c r="D3472" s="31" t="s">
        <v>134</v>
      </c>
      <c r="E3472" s="32" t="s">
        <v>90</v>
      </c>
      <c r="F3472" s="29" t="s">
        <v>135</v>
      </c>
      <c r="G3472" s="28" t="s">
        <v>129</v>
      </c>
    </row>
    <row r="3473" spans="1:7" ht="21.75" hidden="1" customHeight="1">
      <c r="A3473" s="27" t="s">
        <v>55</v>
      </c>
      <c r="B3473" s="28" t="s">
        <v>136</v>
      </c>
      <c r="C3473" s="30" t="s">
        <v>64</v>
      </c>
      <c r="D3473" s="31" t="s">
        <v>131</v>
      </c>
      <c r="E3473" s="32" t="s">
        <v>90</v>
      </c>
      <c r="F3473" s="29" t="s">
        <v>137</v>
      </c>
      <c r="G3473" s="28" t="s">
        <v>129</v>
      </c>
    </row>
    <row r="3474" spans="1:7" ht="21.75" hidden="1" customHeight="1">
      <c r="A3474" s="27" t="s">
        <v>55</v>
      </c>
      <c r="B3474" s="28" t="s">
        <v>138</v>
      </c>
      <c r="C3474" s="30" t="s">
        <v>64</v>
      </c>
      <c r="D3474" s="31" t="s">
        <v>131</v>
      </c>
      <c r="E3474" s="32" t="s">
        <v>90</v>
      </c>
      <c r="F3474" s="29" t="s">
        <v>139</v>
      </c>
      <c r="G3474" s="28" t="s">
        <v>87</v>
      </c>
    </row>
    <row r="3475" spans="1:7" ht="21.75" hidden="1" customHeight="1">
      <c r="A3475" s="27" t="s">
        <v>55</v>
      </c>
      <c r="B3475" s="28" t="s">
        <v>140</v>
      </c>
      <c r="C3475" s="30" t="s">
        <v>64</v>
      </c>
      <c r="D3475" s="31" t="s">
        <v>94</v>
      </c>
      <c r="E3475" s="32" t="s">
        <v>90</v>
      </c>
      <c r="F3475" s="29" t="s">
        <v>141</v>
      </c>
      <c r="G3475" s="28" t="s">
        <v>87</v>
      </c>
    </row>
    <row r="3476" spans="1:7" ht="21.75" hidden="1" customHeight="1">
      <c r="A3476" s="27" t="s">
        <v>55</v>
      </c>
      <c r="B3476" s="28" t="s">
        <v>142</v>
      </c>
      <c r="C3476" s="30" t="s">
        <v>64</v>
      </c>
      <c r="D3476" s="31" t="s">
        <v>94</v>
      </c>
      <c r="E3476" s="32" t="s">
        <v>90</v>
      </c>
      <c r="F3476" s="29" t="s">
        <v>143</v>
      </c>
      <c r="G3476" s="28" t="s">
        <v>144</v>
      </c>
    </row>
    <row r="3477" spans="1:7" ht="21.75" hidden="1" customHeight="1">
      <c r="A3477" s="27" t="s">
        <v>55</v>
      </c>
      <c r="B3477" s="28" t="s">
        <v>145</v>
      </c>
      <c r="C3477" s="30" t="s">
        <v>64</v>
      </c>
      <c r="D3477" s="31" t="s">
        <v>99</v>
      </c>
      <c r="E3477" s="32" t="s">
        <v>90</v>
      </c>
      <c r="F3477" s="29" t="s">
        <v>146</v>
      </c>
      <c r="G3477" s="28" t="s">
        <v>147</v>
      </c>
    </row>
    <row r="3478" spans="1:7" ht="21.75" hidden="1" customHeight="1">
      <c r="A3478" s="27" t="s">
        <v>55</v>
      </c>
      <c r="B3478" s="28" t="s">
        <v>148</v>
      </c>
      <c r="C3478" s="30" t="s">
        <v>64</v>
      </c>
      <c r="D3478" s="31" t="s">
        <v>99</v>
      </c>
      <c r="E3478" s="32" t="s">
        <v>90</v>
      </c>
      <c r="F3478" s="29" t="s">
        <v>149</v>
      </c>
      <c r="G3478" s="28" t="s">
        <v>150</v>
      </c>
    </row>
    <row r="3479" spans="1:7" ht="21.75" hidden="1" customHeight="1">
      <c r="A3479" s="27" t="s">
        <v>55</v>
      </c>
      <c r="B3479" s="5" t="s">
        <v>151</v>
      </c>
      <c r="C3479" s="30" t="s">
        <v>64</v>
      </c>
      <c r="D3479" s="31" t="s">
        <v>99</v>
      </c>
      <c r="E3479" s="32" t="s">
        <v>90</v>
      </c>
      <c r="F3479" s="5" t="s">
        <v>152</v>
      </c>
      <c r="G3479" s="33" t="s">
        <v>147</v>
      </c>
    </row>
    <row r="3480" spans="1:7" ht="21.75" hidden="1" customHeight="1">
      <c r="A3480" s="27" t="s">
        <v>55</v>
      </c>
      <c r="B3480" s="5" t="s">
        <v>153</v>
      </c>
      <c r="C3480" s="30" t="s">
        <v>64</v>
      </c>
      <c r="D3480" s="33" t="s">
        <v>94</v>
      </c>
      <c r="E3480" s="32" t="s">
        <v>90</v>
      </c>
      <c r="F3480" s="5" t="s">
        <v>154</v>
      </c>
      <c r="G3480" s="33" t="s">
        <v>155</v>
      </c>
    </row>
    <row r="3481" spans="1:7" ht="21.75" hidden="1" customHeight="1">
      <c r="A3481" s="27" t="s">
        <v>55</v>
      </c>
      <c r="B3481" s="5" t="s">
        <v>156</v>
      </c>
      <c r="C3481" s="30" t="s">
        <v>64</v>
      </c>
      <c r="D3481" s="33" t="s">
        <v>115</v>
      </c>
      <c r="E3481" s="32" t="s">
        <v>90</v>
      </c>
      <c r="F3481" s="5" t="s">
        <v>157</v>
      </c>
      <c r="G3481" s="33" t="s">
        <v>155</v>
      </c>
    </row>
    <row r="3482" spans="1:7" ht="21.75" hidden="1" customHeight="1">
      <c r="A3482" s="27" t="s">
        <v>55</v>
      </c>
      <c r="B3482" s="5" t="s">
        <v>158</v>
      </c>
      <c r="C3482" s="30" t="s">
        <v>64</v>
      </c>
      <c r="D3482" s="33" t="s">
        <v>99</v>
      </c>
      <c r="E3482" s="32" t="s">
        <v>90</v>
      </c>
      <c r="F3482" s="5" t="s">
        <v>159</v>
      </c>
      <c r="G3482" s="33" t="s">
        <v>155</v>
      </c>
    </row>
    <row r="3483" spans="1:7" ht="21.75" hidden="1" customHeight="1">
      <c r="A3483" s="27" t="s">
        <v>55</v>
      </c>
      <c r="B3483" s="5" t="s">
        <v>160</v>
      </c>
      <c r="C3483" s="30" t="s">
        <v>64</v>
      </c>
      <c r="D3483" s="33" t="s">
        <v>161</v>
      </c>
      <c r="E3483" s="32"/>
      <c r="F3483" s="29"/>
      <c r="G3483" s="28"/>
    </row>
    <row r="3484" spans="1:7" ht="21.75" hidden="1" customHeight="1">
      <c r="A3484" s="27" t="s">
        <v>55</v>
      </c>
      <c r="C3484" s="30" t="s">
        <v>64</v>
      </c>
      <c r="E3484" s="32"/>
      <c r="F3484" s="29"/>
      <c r="G3484" s="28"/>
    </row>
    <row r="3485" spans="1:7" ht="21.75" hidden="1" customHeight="1">
      <c r="A3485" s="27" t="s">
        <v>55</v>
      </c>
      <c r="C3485" s="30" t="s">
        <v>64</v>
      </c>
      <c r="E3485" s="32"/>
      <c r="F3485" s="29"/>
      <c r="G3485" s="28"/>
    </row>
    <row r="3486" spans="1:7" ht="21.75" hidden="1" customHeight="1">
      <c r="A3486" s="27" t="s">
        <v>55</v>
      </c>
      <c r="C3486" s="30" t="s">
        <v>64</v>
      </c>
      <c r="E3486" s="32"/>
      <c r="F3486" s="29"/>
      <c r="G3486" s="28"/>
    </row>
    <row r="3487" spans="1:7" ht="21.75" hidden="1" customHeight="1">
      <c r="A3487" s="27" t="s">
        <v>55</v>
      </c>
      <c r="C3487" s="30" t="s">
        <v>64</v>
      </c>
      <c r="E3487" s="32"/>
      <c r="F3487" s="29"/>
      <c r="G3487" s="28"/>
    </row>
    <row r="3488" spans="1:7" ht="21.75" hidden="1" customHeight="1">
      <c r="A3488" s="27" t="s">
        <v>55</v>
      </c>
      <c r="B3488" s="5" t="s">
        <v>116</v>
      </c>
      <c r="C3488" s="30" t="s">
        <v>64</v>
      </c>
      <c r="D3488" s="33" t="s">
        <v>161</v>
      </c>
      <c r="E3488" s="34"/>
      <c r="F3488" s="29" t="s">
        <v>162</v>
      </c>
      <c r="G3488" s="28" t="s">
        <v>147</v>
      </c>
    </row>
    <row r="3489" spans="1:9" ht="21.75" hidden="1" customHeight="1">
      <c r="A3489" s="27" t="s">
        <v>55</v>
      </c>
      <c r="B3489" s="28" t="s">
        <v>138</v>
      </c>
      <c r="C3489" s="30" t="s">
        <v>64</v>
      </c>
      <c r="D3489" s="31" t="s">
        <v>131</v>
      </c>
      <c r="E3489" s="32"/>
      <c r="F3489" s="29"/>
      <c r="G3489" s="28"/>
    </row>
    <row r="3490" spans="1:9" ht="8.25" hidden="1" customHeight="1">
      <c r="A3490" s="19"/>
      <c r="B3490" s="314"/>
      <c r="C3490" s="314"/>
      <c r="D3490" s="314"/>
      <c r="E3490" s="314"/>
      <c r="F3490" s="314"/>
      <c r="G3490" s="314"/>
    </row>
    <row r="3491" spans="1:9" ht="7.35" hidden="1" customHeight="1">
      <c r="A3491" s="19"/>
      <c r="B3491" s="35"/>
      <c r="C3491" s="209"/>
      <c r="D3491" s="35"/>
      <c r="E3491" s="35"/>
      <c r="F3491" s="35"/>
      <c r="G3491" s="35"/>
    </row>
    <row r="3492" spans="1:9" ht="18.600000000000001" hidden="1" customHeight="1">
      <c r="A3492" s="303" t="s">
        <v>493</v>
      </c>
      <c r="B3492" s="303"/>
      <c r="C3492" s="303"/>
      <c r="D3492" s="303"/>
      <c r="E3492" s="303"/>
      <c r="F3492" s="303"/>
    </row>
    <row r="3493" spans="1:9" hidden="1">
      <c r="A3493" s="24" t="s">
        <v>288</v>
      </c>
      <c r="B3493" s="22" t="s">
        <v>528</v>
      </c>
      <c r="C3493" s="22"/>
      <c r="D3493" s="22"/>
      <c r="E3493" s="303"/>
      <c r="F3493" s="303"/>
    </row>
    <row r="3494" spans="1:9" ht="34.35" hidden="1" customHeight="1">
      <c r="A3494" s="290" t="s">
        <v>518</v>
      </c>
      <c r="B3494" s="290"/>
      <c r="C3494" s="290"/>
      <c r="D3494" s="290"/>
      <c r="E3494" s="290"/>
      <c r="F3494" s="290"/>
      <c r="G3494" s="290"/>
    </row>
    <row r="3495" spans="1:9" ht="33" hidden="1" customHeight="1">
      <c r="A3495" s="41" t="s">
        <v>55</v>
      </c>
      <c r="B3495" s="291" t="s">
        <v>583</v>
      </c>
      <c r="C3495" s="291"/>
      <c r="D3495" s="291"/>
      <c r="E3495" s="291"/>
      <c r="F3495" s="291"/>
      <c r="G3495" s="291"/>
      <c r="I3495" s="19">
        <f>3300000000/1.08</f>
        <v>3055555555.5555553</v>
      </c>
    </row>
    <row r="3496" spans="1:9" ht="33" hidden="1" customHeight="1">
      <c r="A3496" s="41" t="s">
        <v>55</v>
      </c>
      <c r="B3496" s="291" t="s">
        <v>584</v>
      </c>
      <c r="C3496" s="291"/>
      <c r="D3496" s="291"/>
      <c r="E3496" s="291"/>
      <c r="F3496" s="291"/>
      <c r="G3496" s="291"/>
      <c r="I3496" s="19">
        <f>3350000000/1.08</f>
        <v>3101851851.8518515</v>
      </c>
    </row>
    <row r="3497" spans="1:9" ht="40.700000000000003" hidden="1" customHeight="1">
      <c r="A3497" s="41" t="s">
        <v>55</v>
      </c>
      <c r="B3497" s="291" t="s">
        <v>585</v>
      </c>
      <c r="C3497" s="291"/>
      <c r="D3497" s="291"/>
      <c r="E3497" s="291"/>
      <c r="F3497" s="291"/>
      <c r="G3497" s="291"/>
      <c r="I3497" s="19">
        <f>3640000000/1.08</f>
        <v>3370370370.3703699</v>
      </c>
    </row>
    <row r="3498" spans="1:9" hidden="1">
      <c r="A3498" s="45" t="s">
        <v>81</v>
      </c>
      <c r="B3498" s="350" t="s">
        <v>484</v>
      </c>
      <c r="C3498" s="350"/>
      <c r="D3498" s="350"/>
      <c r="E3498" s="350"/>
      <c r="F3498" s="350"/>
    </row>
    <row r="3499" spans="1:9" ht="4.3499999999999996" hidden="1" customHeight="1">
      <c r="A3499" s="45"/>
      <c r="B3499" s="158"/>
      <c r="C3499" s="48"/>
      <c r="D3499" s="158"/>
      <c r="E3499" s="158"/>
      <c r="F3499" s="158"/>
    </row>
    <row r="3500" spans="1:9" ht="31.5" hidden="1">
      <c r="A3500" s="45"/>
      <c r="B3500" s="6" t="s">
        <v>261</v>
      </c>
      <c r="C3500" s="48"/>
      <c r="D3500" s="170" t="s">
        <v>519</v>
      </c>
      <c r="E3500" s="170" t="s">
        <v>520</v>
      </c>
      <c r="F3500" s="170" t="s">
        <v>521</v>
      </c>
    </row>
    <row r="3501" spans="1:9" ht="12.6" hidden="1" customHeight="1">
      <c r="A3501" s="45"/>
      <c r="B3501" s="177"/>
      <c r="C3501" s="48"/>
      <c r="D3501" s="171" t="s">
        <v>522</v>
      </c>
      <c r="E3501" s="172" t="s">
        <v>523</v>
      </c>
      <c r="F3501" s="172" t="s">
        <v>524</v>
      </c>
    </row>
    <row r="3502" spans="1:9" hidden="1">
      <c r="A3502" s="45"/>
      <c r="B3502" s="160" t="s">
        <v>20</v>
      </c>
      <c r="C3502" s="48"/>
      <c r="D3502" s="161">
        <v>0.5</v>
      </c>
      <c r="E3502" s="173">
        <v>0.9</v>
      </c>
      <c r="F3502" s="174">
        <f>D3502*E3502/D3506</f>
        <v>0.45</v>
      </c>
    </row>
    <row r="3503" spans="1:9" hidden="1">
      <c r="A3503" s="45"/>
      <c r="B3503" s="160" t="s">
        <v>265</v>
      </c>
      <c r="C3503" s="48"/>
      <c r="D3503" s="161">
        <v>0.2</v>
      </c>
      <c r="E3503" s="173">
        <v>0.85</v>
      </c>
      <c r="F3503" s="174">
        <f>D3503*E3503/D3506</f>
        <v>0.17</v>
      </c>
    </row>
    <row r="3504" spans="1:9" hidden="1">
      <c r="A3504" s="45"/>
      <c r="B3504" s="160" t="s">
        <v>266</v>
      </c>
      <c r="C3504" s="48"/>
      <c r="D3504" s="161">
        <v>0.2</v>
      </c>
      <c r="E3504" s="173">
        <v>0.8</v>
      </c>
      <c r="F3504" s="174">
        <f>D3504*E3504/D3506</f>
        <v>0.16000000000000003</v>
      </c>
    </row>
    <row r="3505" spans="1:9" hidden="1">
      <c r="A3505" s="45"/>
      <c r="B3505" s="179" t="s">
        <v>267</v>
      </c>
      <c r="C3505" s="48"/>
      <c r="D3505" s="180">
        <v>0.1</v>
      </c>
      <c r="E3505" s="181">
        <v>0.8</v>
      </c>
      <c r="F3505" s="174">
        <f>D3505*E3505/D3506</f>
        <v>8.0000000000000016E-2</v>
      </c>
    </row>
    <row r="3506" spans="1:9" ht="13.35" hidden="1" customHeight="1">
      <c r="A3506" s="49"/>
      <c r="B3506" s="170" t="s">
        <v>525</v>
      </c>
      <c r="C3506" s="177"/>
      <c r="D3506" s="183">
        <v>1</v>
      </c>
      <c r="E3506" s="175"/>
      <c r="F3506" s="176">
        <f>SUM(F3502:F3505)</f>
        <v>0.8600000000000001</v>
      </c>
    </row>
    <row r="3507" spans="1:9" ht="14.45" hidden="1" customHeight="1">
      <c r="A3507" s="49"/>
      <c r="B3507" s="178" t="s">
        <v>485</v>
      </c>
      <c r="C3507" s="177"/>
      <c r="D3507" s="175"/>
      <c r="E3507" s="177"/>
      <c r="F3507" s="182">
        <f>F3506</f>
        <v>0.8600000000000001</v>
      </c>
    </row>
    <row r="3508" spans="1:9" ht="6.6" hidden="1" customHeight="1">
      <c r="A3508" s="49"/>
      <c r="B3508" s="184"/>
      <c r="D3508" s="185"/>
      <c r="F3508" s="186"/>
    </row>
    <row r="3509" spans="1:9" s="22" customFormat="1" ht="17.45" hidden="1" customHeight="1">
      <c r="A3509" s="164" t="s">
        <v>310</v>
      </c>
      <c r="B3509" s="23" t="s">
        <v>529</v>
      </c>
      <c r="C3509" s="23"/>
      <c r="D3509" s="23"/>
      <c r="E3509" s="23"/>
      <c r="F3509" s="23"/>
      <c r="I3509" s="23"/>
    </row>
    <row r="3510" spans="1:9" hidden="1">
      <c r="A3510" s="351" t="s">
        <v>1</v>
      </c>
      <c r="B3510" s="351" t="s">
        <v>486</v>
      </c>
      <c r="C3510" s="352" t="s">
        <v>6</v>
      </c>
      <c r="D3510" s="351" t="s">
        <v>526</v>
      </c>
      <c r="E3510" s="351"/>
      <c r="F3510" s="351"/>
    </row>
    <row r="3511" spans="1:9" hidden="1">
      <c r="A3511" s="351"/>
      <c r="B3511" s="351"/>
      <c r="C3511" s="353"/>
      <c r="D3511" s="117" t="s">
        <v>589</v>
      </c>
      <c r="E3511" s="117" t="s">
        <v>590</v>
      </c>
      <c r="F3511" s="117" t="s">
        <v>591</v>
      </c>
      <c r="I3511" s="54" t="s">
        <v>582</v>
      </c>
    </row>
    <row r="3512" spans="1:9" hidden="1">
      <c r="A3512" s="54">
        <v>1</v>
      </c>
      <c r="B3512" s="162" t="e">
        <f>D3439</f>
        <v>#REF!</v>
      </c>
      <c r="C3512" s="119">
        <v>1</v>
      </c>
      <c r="D3512" s="163">
        <v>9665000000</v>
      </c>
      <c r="E3512" s="163">
        <v>9495000000</v>
      </c>
      <c r="F3512" s="163">
        <v>9510000000</v>
      </c>
    </row>
    <row r="3513" spans="1:9" ht="7.35" hidden="1" customHeight="1">
      <c r="A3513" s="49"/>
      <c r="B3513" s="19"/>
      <c r="C3513" s="19"/>
      <c r="D3513" s="19"/>
      <c r="E3513" s="19"/>
      <c r="F3513" s="19"/>
    </row>
    <row r="3514" spans="1:9" hidden="1">
      <c r="A3514" s="164" t="s">
        <v>275</v>
      </c>
      <c r="B3514" s="23" t="s">
        <v>530</v>
      </c>
      <c r="C3514" s="23"/>
      <c r="D3514" s="23"/>
      <c r="E3514" s="23"/>
      <c r="F3514" s="23"/>
    </row>
    <row r="3515" spans="1:9" ht="15" hidden="1" customHeight="1">
      <c r="A3515" s="49"/>
      <c r="B3515" s="19"/>
      <c r="C3515" s="19"/>
      <c r="D3515" s="19"/>
      <c r="E3515" s="19"/>
      <c r="F3515" s="134" t="s">
        <v>270</v>
      </c>
    </row>
    <row r="3516" spans="1:9" hidden="1">
      <c r="A3516" s="117" t="s">
        <v>1</v>
      </c>
      <c r="B3516" s="292" t="s">
        <v>490</v>
      </c>
      <c r="C3516" s="293"/>
      <c r="D3516" s="293"/>
      <c r="E3516" s="294"/>
      <c r="F3516" s="117" t="s">
        <v>491</v>
      </c>
    </row>
    <row r="3517" spans="1:9" hidden="1">
      <c r="A3517" s="54">
        <v>1</v>
      </c>
      <c r="B3517" s="295" t="s">
        <v>586</v>
      </c>
      <c r="C3517" s="296">
        <f>ROUNDDOWN(AVERAGE(D3512:F3512),-6)</f>
        <v>9556000000</v>
      </c>
      <c r="D3517" s="296"/>
      <c r="E3517" s="297"/>
      <c r="F3517" s="119">
        <f>ROUNDDOWN(AVERAGE(D3512:F3512),-6)</f>
        <v>9556000000</v>
      </c>
    </row>
    <row r="3518" spans="1:9" hidden="1">
      <c r="A3518" s="54">
        <v>2</v>
      </c>
      <c r="B3518" s="295" t="s">
        <v>269</v>
      </c>
      <c r="C3518" s="296" t="e">
        <f>#REF!</f>
        <v>#REF!</v>
      </c>
      <c r="D3518" s="296"/>
      <c r="E3518" s="297"/>
      <c r="F3518" s="165">
        <f>F3507</f>
        <v>0.8600000000000001</v>
      </c>
    </row>
    <row r="3519" spans="1:9" hidden="1">
      <c r="A3519" s="117">
        <v>3</v>
      </c>
      <c r="B3519" s="298" t="s">
        <v>527</v>
      </c>
      <c r="C3519" s="299" t="e">
        <f>ROUND(C3517*C3518,-6)</f>
        <v>#REF!</v>
      </c>
      <c r="D3519" s="299"/>
      <c r="E3519" s="300"/>
      <c r="F3519" s="166">
        <f>ROUND(F3517*F3518,-8)</f>
        <v>8200000000</v>
      </c>
    </row>
    <row r="3520" spans="1:9" hidden="1">
      <c r="A3520" s="303" t="s">
        <v>531</v>
      </c>
      <c r="B3520" s="303"/>
      <c r="C3520" s="303"/>
      <c r="D3520" s="303"/>
      <c r="E3520" s="303"/>
      <c r="F3520" s="303"/>
    </row>
    <row r="3521" spans="1:7" ht="13.35" hidden="1" customHeight="1">
      <c r="A3521" s="52"/>
      <c r="F3521" s="134" t="s">
        <v>270</v>
      </c>
    </row>
    <row r="3522" spans="1:7" hidden="1">
      <c r="A3522" s="307" t="s">
        <v>271</v>
      </c>
      <c r="B3522" s="308"/>
      <c r="C3522" s="309"/>
      <c r="D3522" s="135" t="s">
        <v>6</v>
      </c>
      <c r="E3522" s="135" t="s">
        <v>532</v>
      </c>
      <c r="F3522" s="135" t="s">
        <v>492</v>
      </c>
    </row>
    <row r="3523" spans="1:7" ht="34.35" hidden="1" customHeight="1">
      <c r="A3523" s="310" t="e">
        <f>B3512</f>
        <v>#REF!</v>
      </c>
      <c r="B3523" s="311"/>
      <c r="C3523" s="312"/>
      <c r="D3523" s="138">
        <v>1</v>
      </c>
      <c r="E3523" s="140">
        <f>F3519</f>
        <v>8200000000</v>
      </c>
      <c r="F3523" s="140">
        <f>ROUND(D3523*E3523,-6)</f>
        <v>8200000000</v>
      </c>
    </row>
    <row r="3524" spans="1:7" ht="16.5" customHeight="1">
      <c r="A3524" s="19"/>
      <c r="B3524" s="35"/>
      <c r="C3524" s="209"/>
      <c r="D3524" s="35"/>
      <c r="E3524" s="35"/>
      <c r="F3524" s="35"/>
      <c r="G3524" s="35"/>
    </row>
    <row r="3525" spans="1:7" ht="17.45" customHeight="1">
      <c r="A3525" s="19"/>
      <c r="B3525" s="35"/>
      <c r="C3525" s="209"/>
      <c r="D3525" s="35"/>
      <c r="E3525" s="35"/>
      <c r="F3525" s="35"/>
      <c r="G3525" s="35"/>
    </row>
    <row r="3526" spans="1:7" ht="17.45" customHeight="1">
      <c r="A3526" s="19"/>
      <c r="B3526" s="35"/>
      <c r="C3526" s="209"/>
      <c r="D3526" s="35"/>
      <c r="E3526" s="35"/>
      <c r="F3526" s="35"/>
      <c r="G3526" s="35"/>
    </row>
    <row r="3527" spans="1:7" ht="17.45" customHeight="1">
      <c r="A3527" s="19"/>
      <c r="B3527" s="35"/>
      <c r="C3527" s="209"/>
      <c r="D3527" s="35"/>
      <c r="E3527" s="35"/>
      <c r="F3527" s="35"/>
      <c r="G3527" s="35"/>
    </row>
    <row r="3528" spans="1:7" ht="17.45" customHeight="1">
      <c r="A3528" s="19"/>
      <c r="B3528" s="35"/>
      <c r="C3528" s="209"/>
      <c r="D3528" s="35"/>
      <c r="E3528" s="35"/>
      <c r="F3528" s="35"/>
      <c r="G3528" s="35"/>
    </row>
    <row r="3529" spans="1:7" ht="17.45" customHeight="1">
      <c r="A3529" s="19"/>
      <c r="B3529" s="35"/>
      <c r="C3529" s="209"/>
      <c r="D3529" s="35"/>
      <c r="E3529" s="35"/>
      <c r="F3529" s="35"/>
      <c r="G3529" s="35"/>
    </row>
    <row r="3530" spans="1:7" ht="17.45" customHeight="1">
      <c r="A3530" s="19"/>
      <c r="B3530" s="35"/>
      <c r="C3530" s="209"/>
      <c r="D3530" s="35"/>
      <c r="E3530" s="35"/>
      <c r="F3530" s="35"/>
      <c r="G3530" s="35"/>
    </row>
    <row r="3531" spans="1:7" ht="17.45" customHeight="1">
      <c r="A3531" s="19"/>
      <c r="B3531" s="35"/>
      <c r="C3531" s="209"/>
      <c r="D3531" s="35"/>
      <c r="E3531" s="35"/>
      <c r="F3531" s="35"/>
      <c r="G3531" s="35"/>
    </row>
    <row r="3532" spans="1:7" ht="17.45" customHeight="1">
      <c r="A3532" s="19"/>
      <c r="B3532" s="35"/>
      <c r="C3532" s="209"/>
      <c r="D3532" s="35"/>
      <c r="E3532" s="35"/>
      <c r="F3532" s="35"/>
      <c r="G3532" s="35"/>
    </row>
    <row r="3533" spans="1:7" ht="17.45" customHeight="1">
      <c r="A3533" s="19"/>
      <c r="B3533" s="35"/>
      <c r="C3533" s="209"/>
      <c r="D3533" s="35"/>
      <c r="E3533" s="35"/>
      <c r="F3533" s="35"/>
      <c r="G3533" s="35"/>
    </row>
    <row r="3534" spans="1:7" ht="17.45" customHeight="1">
      <c r="A3534" s="19"/>
      <c r="B3534" s="35"/>
      <c r="C3534" s="209"/>
      <c r="D3534" s="35"/>
      <c r="E3534" s="35"/>
      <c r="F3534" s="35"/>
      <c r="G3534" s="35"/>
    </row>
    <row r="3535" spans="1:7" ht="17.45" customHeight="1">
      <c r="A3535" s="19"/>
      <c r="B3535" s="35"/>
      <c r="C3535" s="209"/>
      <c r="D3535" s="35"/>
      <c r="E3535" s="35"/>
      <c r="F3535" s="35"/>
      <c r="G3535" s="35"/>
    </row>
    <row r="3536" spans="1:7" ht="17.45" customHeight="1">
      <c r="A3536" s="19"/>
      <c r="B3536" s="35"/>
      <c r="C3536" s="209"/>
      <c r="D3536" s="35"/>
      <c r="E3536" s="35"/>
      <c r="F3536" s="35"/>
      <c r="G3536" s="35"/>
    </row>
    <row r="3537" spans="1:7" ht="17.45" customHeight="1">
      <c r="A3537" s="19"/>
      <c r="B3537" s="35"/>
      <c r="C3537" s="209"/>
      <c r="D3537" s="35"/>
      <c r="E3537" s="35"/>
      <c r="F3537" s="35"/>
      <c r="G3537" s="35"/>
    </row>
    <row r="3538" spans="1:7" ht="17.45" customHeight="1">
      <c r="A3538" s="19"/>
      <c r="B3538" s="35"/>
      <c r="C3538" s="209"/>
      <c r="D3538" s="35"/>
      <c r="E3538" s="35"/>
      <c r="F3538" s="35"/>
      <c r="G3538" s="35"/>
    </row>
    <row r="3539" spans="1:7" ht="17.45" customHeight="1">
      <c r="A3539" s="19"/>
      <c r="B3539" s="35"/>
      <c r="C3539" s="209"/>
      <c r="D3539" s="35"/>
      <c r="E3539" s="35"/>
      <c r="F3539" s="35"/>
      <c r="G3539" s="35"/>
    </row>
    <row r="3540" spans="1:7" ht="17.45" customHeight="1">
      <c r="A3540" s="19"/>
      <c r="B3540" s="35"/>
      <c r="C3540" s="209"/>
      <c r="D3540" s="35"/>
      <c r="E3540" s="35"/>
      <c r="F3540" s="35"/>
      <c r="G3540" s="35"/>
    </row>
    <row r="3541" spans="1:7" ht="17.45" customHeight="1">
      <c r="A3541" s="19"/>
      <c r="B3541" s="35"/>
      <c r="C3541" s="209"/>
      <c r="D3541" s="35"/>
      <c r="E3541" s="35"/>
      <c r="F3541" s="35"/>
      <c r="G3541" s="35"/>
    </row>
    <row r="3542" spans="1:7" ht="17.45" customHeight="1">
      <c r="A3542" s="19"/>
      <c r="B3542" s="35"/>
      <c r="C3542" s="209"/>
      <c r="D3542" s="35"/>
      <c r="E3542" s="35"/>
      <c r="F3542" s="35"/>
      <c r="G3542" s="35"/>
    </row>
    <row r="3543" spans="1:7" ht="17.45" customHeight="1">
      <c r="A3543" s="19"/>
      <c r="B3543" s="35"/>
      <c r="C3543" s="209"/>
      <c r="D3543" s="35"/>
      <c r="E3543" s="35"/>
      <c r="F3543" s="35"/>
      <c r="G3543" s="35"/>
    </row>
    <row r="3544" spans="1:7" ht="17.45" customHeight="1">
      <c r="A3544" s="19"/>
      <c r="B3544" s="35"/>
      <c r="C3544" s="209"/>
      <c r="D3544" s="35"/>
      <c r="E3544" s="35"/>
      <c r="F3544" s="35"/>
      <c r="G3544" s="35"/>
    </row>
    <row r="3545" spans="1:7" ht="17.45" customHeight="1">
      <c r="A3545" s="19"/>
      <c r="B3545" s="35"/>
      <c r="C3545" s="209"/>
      <c r="D3545" s="35"/>
      <c r="E3545" s="35"/>
      <c r="F3545" s="35"/>
      <c r="G3545" s="35"/>
    </row>
    <row r="3546" spans="1:7" ht="17.45" customHeight="1">
      <c r="A3546" s="19"/>
      <c r="B3546" s="35"/>
      <c r="C3546" s="209"/>
      <c r="D3546" s="35"/>
      <c r="E3546" s="35"/>
      <c r="F3546" s="35"/>
      <c r="G3546" s="35"/>
    </row>
    <row r="3547" spans="1:7" ht="17.45" customHeight="1">
      <c r="A3547" s="19"/>
      <c r="B3547" s="35"/>
      <c r="C3547" s="209"/>
      <c r="D3547" s="35"/>
      <c r="E3547" s="35"/>
      <c r="F3547" s="35"/>
      <c r="G3547" s="35"/>
    </row>
    <row r="3548" spans="1:7" ht="17.45" customHeight="1">
      <c r="A3548" s="19"/>
      <c r="B3548" s="35"/>
      <c r="C3548" s="209"/>
      <c r="D3548" s="35"/>
      <c r="E3548" s="35"/>
      <c r="F3548" s="35"/>
      <c r="G3548" s="35"/>
    </row>
    <row r="3549" spans="1:7" ht="17.45" customHeight="1">
      <c r="A3549" s="19"/>
      <c r="B3549" s="35"/>
      <c r="C3549" s="209"/>
      <c r="D3549" s="35"/>
      <c r="E3549" s="35"/>
      <c r="F3549" s="35"/>
      <c r="G3549" s="35"/>
    </row>
    <row r="3550" spans="1:7" ht="17.45" customHeight="1">
      <c r="A3550" s="19"/>
      <c r="B3550" s="35"/>
      <c r="C3550" s="209"/>
      <c r="D3550" s="35"/>
      <c r="E3550" s="35"/>
      <c r="F3550" s="35"/>
      <c r="G3550" s="35"/>
    </row>
    <row r="3551" spans="1:7" ht="17.45" customHeight="1">
      <c r="A3551" s="19"/>
      <c r="B3551" s="35"/>
      <c r="C3551" s="209"/>
      <c r="D3551" s="35"/>
      <c r="E3551" s="35"/>
      <c r="F3551" s="35"/>
      <c r="G3551" s="35"/>
    </row>
    <row r="3552" spans="1:7" ht="17.45" customHeight="1">
      <c r="A3552" s="19"/>
      <c r="B3552" s="35"/>
      <c r="C3552" s="209"/>
      <c r="D3552" s="35"/>
      <c r="E3552" s="35"/>
      <c r="F3552" s="35"/>
      <c r="G3552" s="35"/>
    </row>
    <row r="3553" spans="1:7" ht="17.45" customHeight="1">
      <c r="A3553" s="19"/>
      <c r="B3553" s="35"/>
      <c r="C3553" s="209"/>
      <c r="D3553" s="35"/>
      <c r="E3553" s="35"/>
      <c r="F3553" s="35"/>
      <c r="G3553" s="35"/>
    </row>
    <row r="3554" spans="1:7" ht="17.45" customHeight="1">
      <c r="A3554" s="19"/>
      <c r="B3554" s="35"/>
      <c r="C3554" s="209"/>
      <c r="D3554" s="35"/>
      <c r="E3554" s="35"/>
      <c r="F3554" s="35"/>
      <c r="G3554" s="35"/>
    </row>
    <row r="3555" spans="1:7" ht="17.45" customHeight="1">
      <c r="A3555" s="19"/>
      <c r="B3555" s="35"/>
      <c r="C3555" s="209"/>
      <c r="D3555" s="35"/>
      <c r="E3555" s="35"/>
      <c r="F3555" s="35"/>
      <c r="G3555" s="35"/>
    </row>
    <row r="3556" spans="1:7" ht="17.45" customHeight="1">
      <c r="A3556" s="19"/>
      <c r="B3556" s="35"/>
      <c r="C3556" s="209"/>
      <c r="D3556" s="35"/>
      <c r="E3556" s="35"/>
      <c r="F3556" s="35"/>
      <c r="G3556" s="35"/>
    </row>
    <row r="3557" spans="1:7" ht="17.45" customHeight="1">
      <c r="A3557" s="19"/>
      <c r="B3557" s="35"/>
      <c r="C3557" s="209"/>
      <c r="D3557" s="35"/>
      <c r="E3557" s="35"/>
      <c r="F3557" s="35"/>
      <c r="G3557" s="35"/>
    </row>
    <row r="3558" spans="1:7" ht="17.45" customHeight="1">
      <c r="A3558" s="19"/>
      <c r="B3558" s="35"/>
      <c r="C3558" s="209"/>
      <c r="D3558" s="35"/>
      <c r="E3558" s="35"/>
      <c r="F3558" s="35"/>
      <c r="G3558" s="35"/>
    </row>
    <row r="3559" spans="1:7" ht="17.45" customHeight="1">
      <c r="A3559" s="19"/>
      <c r="B3559" s="35"/>
      <c r="C3559" s="209"/>
      <c r="D3559" s="35"/>
      <c r="E3559" s="35"/>
      <c r="F3559" s="35"/>
      <c r="G3559" s="35"/>
    </row>
    <row r="3560" spans="1:7" ht="17.45" customHeight="1">
      <c r="A3560" s="19"/>
      <c r="B3560" s="35"/>
      <c r="C3560" s="209"/>
      <c r="D3560" s="35"/>
      <c r="E3560" s="35"/>
      <c r="F3560" s="35"/>
      <c r="G3560" s="35"/>
    </row>
    <row r="3561" spans="1:7" ht="17.45" customHeight="1">
      <c r="A3561" s="19"/>
      <c r="B3561" s="35"/>
      <c r="C3561" s="209"/>
      <c r="D3561" s="35"/>
      <c r="E3561" s="35"/>
      <c r="F3561" s="35"/>
      <c r="G3561" s="35"/>
    </row>
    <row r="3562" spans="1:7" ht="17.45" customHeight="1">
      <c r="A3562" s="19"/>
      <c r="B3562" s="35"/>
      <c r="C3562" s="209"/>
      <c r="D3562" s="35"/>
      <c r="E3562" s="35"/>
      <c r="F3562" s="35"/>
      <c r="G3562" s="35"/>
    </row>
    <row r="3563" spans="1:7" ht="17.45" customHeight="1">
      <c r="A3563" s="19"/>
      <c r="B3563" s="35"/>
      <c r="C3563" s="209"/>
      <c r="D3563" s="35"/>
      <c r="E3563" s="35"/>
      <c r="F3563" s="35"/>
      <c r="G3563" s="35"/>
    </row>
    <row r="3564" spans="1:7" ht="17.45" customHeight="1">
      <c r="A3564" s="19"/>
      <c r="B3564" s="35"/>
      <c r="C3564" s="209"/>
      <c r="D3564" s="35"/>
      <c r="E3564" s="35"/>
      <c r="F3564" s="35"/>
      <c r="G3564" s="35"/>
    </row>
    <row r="3565" spans="1:7" ht="17.45" customHeight="1">
      <c r="A3565" s="19"/>
      <c r="B3565" s="35"/>
      <c r="C3565" s="209"/>
      <c r="D3565" s="35"/>
      <c r="E3565" s="35"/>
      <c r="F3565" s="35"/>
      <c r="G3565" s="35"/>
    </row>
    <row r="3566" spans="1:7" ht="17.45" customHeight="1">
      <c r="A3566" s="19"/>
      <c r="B3566" s="35"/>
      <c r="C3566" s="209"/>
      <c r="D3566" s="35"/>
      <c r="E3566" s="35"/>
      <c r="F3566" s="35"/>
      <c r="G3566" s="35"/>
    </row>
    <row r="3567" spans="1:7" ht="17.45" customHeight="1">
      <c r="A3567" s="19"/>
      <c r="B3567" s="35"/>
      <c r="C3567" s="209"/>
      <c r="D3567" s="35"/>
      <c r="E3567" s="35"/>
      <c r="F3567" s="35"/>
      <c r="G3567" s="35"/>
    </row>
    <row r="3568" spans="1:7" ht="17.45" customHeight="1">
      <c r="A3568" s="19"/>
      <c r="B3568" s="35"/>
      <c r="C3568" s="209"/>
      <c r="D3568" s="35"/>
      <c r="E3568" s="35"/>
      <c r="F3568" s="35"/>
      <c r="G3568" s="35"/>
    </row>
    <row r="3569" spans="1:7" ht="17.45" customHeight="1">
      <c r="A3569" s="19"/>
      <c r="B3569" s="35"/>
      <c r="C3569" s="209"/>
      <c r="D3569" s="35"/>
      <c r="E3569" s="35"/>
      <c r="F3569" s="35"/>
      <c r="G3569" s="35"/>
    </row>
    <row r="3570" spans="1:7" ht="17.45" customHeight="1">
      <c r="A3570" s="19"/>
      <c r="B3570" s="35"/>
      <c r="C3570" s="209"/>
      <c r="D3570" s="35"/>
      <c r="E3570" s="35"/>
      <c r="F3570" s="35"/>
      <c r="G3570" s="35"/>
    </row>
    <row r="3571" spans="1:7" ht="17.45" customHeight="1">
      <c r="A3571" s="19"/>
      <c r="B3571" s="35"/>
      <c r="C3571" s="209"/>
      <c r="D3571" s="35"/>
      <c r="E3571" s="35"/>
      <c r="F3571" s="35"/>
      <c r="G3571" s="35"/>
    </row>
    <row r="3572" spans="1:7" ht="17.45" customHeight="1">
      <c r="A3572" s="19"/>
      <c r="B3572" s="35"/>
      <c r="C3572" s="209"/>
      <c r="D3572" s="35"/>
      <c r="E3572" s="35"/>
      <c r="F3572" s="35"/>
      <c r="G3572" s="35"/>
    </row>
    <row r="3573" spans="1:7" ht="17.45" customHeight="1">
      <c r="A3573" s="19"/>
      <c r="B3573" s="35"/>
      <c r="C3573" s="209"/>
      <c r="D3573" s="35"/>
      <c r="E3573" s="35"/>
      <c r="F3573" s="35"/>
      <c r="G3573" s="35"/>
    </row>
    <row r="3574" spans="1:7" ht="17.45" customHeight="1">
      <c r="A3574" s="19"/>
      <c r="B3574" s="35"/>
      <c r="C3574" s="209"/>
      <c r="D3574" s="35"/>
      <c r="E3574" s="35"/>
      <c r="F3574" s="35"/>
      <c r="G3574" s="35"/>
    </row>
    <row r="3575" spans="1:7" ht="17.45" customHeight="1">
      <c r="A3575" s="19"/>
      <c r="B3575" s="35"/>
      <c r="C3575" s="209"/>
      <c r="D3575" s="35"/>
      <c r="E3575" s="35"/>
      <c r="F3575" s="35"/>
      <c r="G3575" s="35"/>
    </row>
    <row r="3576" spans="1:7" ht="17.45" customHeight="1">
      <c r="A3576" s="19"/>
      <c r="B3576" s="35"/>
      <c r="C3576" s="209"/>
      <c r="D3576" s="35"/>
      <c r="E3576" s="35"/>
      <c r="F3576" s="35"/>
      <c r="G3576" s="35"/>
    </row>
    <row r="3577" spans="1:7" ht="17.45" customHeight="1">
      <c r="A3577" s="19"/>
      <c r="B3577" s="35"/>
      <c r="C3577" s="209"/>
      <c r="D3577" s="35"/>
      <c r="E3577" s="35"/>
      <c r="F3577" s="35"/>
      <c r="G3577" s="35"/>
    </row>
  </sheetData>
  <mergeCells count="1685">
    <mergeCell ref="B3516:E3516"/>
    <mergeCell ref="B3517:E3517"/>
    <mergeCell ref="B3518:E3518"/>
    <mergeCell ref="B3519:E3519"/>
    <mergeCell ref="A3520:F3520"/>
    <mergeCell ref="A3522:C3522"/>
    <mergeCell ref="A3523:C3523"/>
    <mergeCell ref="D3450:G3450"/>
    <mergeCell ref="D3451:G3451"/>
    <mergeCell ref="D3452:G3452"/>
    <mergeCell ref="D3453:G3453"/>
    <mergeCell ref="D3454:G3454"/>
    <mergeCell ref="D3455:G3455"/>
    <mergeCell ref="B3490:G3490"/>
    <mergeCell ref="A3492:F3492"/>
    <mergeCell ref="E3493:F3493"/>
    <mergeCell ref="A3494:G3494"/>
    <mergeCell ref="B3495:G3495"/>
    <mergeCell ref="B3496:G3496"/>
    <mergeCell ref="B3497:G3497"/>
    <mergeCell ref="B3498:F3498"/>
    <mergeCell ref="A3510:A3511"/>
    <mergeCell ref="B3510:B3511"/>
    <mergeCell ref="C3510:C3511"/>
    <mergeCell ref="D3510:F3510"/>
    <mergeCell ref="B3413:C3413"/>
    <mergeCell ref="D3413:F3413"/>
    <mergeCell ref="A3415:G3415"/>
    <mergeCell ref="A3419:D3419"/>
    <mergeCell ref="A3420:D3420"/>
    <mergeCell ref="A3437:G3437"/>
    <mergeCell ref="D3438:G3438"/>
    <mergeCell ref="D3439:G3439"/>
    <mergeCell ref="D3440:G3440"/>
    <mergeCell ref="D3441:G3441"/>
    <mergeCell ref="D3443:G3443"/>
    <mergeCell ref="D3444:G3444"/>
    <mergeCell ref="D3445:G3445"/>
    <mergeCell ref="D3446:G3446"/>
    <mergeCell ref="D3447:G3447"/>
    <mergeCell ref="D3448:G3448"/>
    <mergeCell ref="D3449:G3449"/>
    <mergeCell ref="A3398:G3398"/>
    <mergeCell ref="A3399:G3399"/>
    <mergeCell ref="F3400:G3400"/>
    <mergeCell ref="B3401:B3402"/>
    <mergeCell ref="C3401:D3401"/>
    <mergeCell ref="E3401:G3401"/>
    <mergeCell ref="C3402:D3402"/>
    <mergeCell ref="E3402:G3402"/>
    <mergeCell ref="E3403:G3403"/>
    <mergeCell ref="E3404:G3404"/>
    <mergeCell ref="B3407:C3407"/>
    <mergeCell ref="B3408:C3408"/>
    <mergeCell ref="B3409:C3409"/>
    <mergeCell ref="B3410:C3410"/>
    <mergeCell ref="B3411:C3411"/>
    <mergeCell ref="B3412:C3412"/>
    <mergeCell ref="D3412:F3412"/>
    <mergeCell ref="D3333:E3333"/>
    <mergeCell ref="F3333:G3333"/>
    <mergeCell ref="A3335:G3335"/>
    <mergeCell ref="A3343:A3347"/>
    <mergeCell ref="A3348:A3352"/>
    <mergeCell ref="A3353:A3357"/>
    <mergeCell ref="A3358:A3362"/>
    <mergeCell ref="A3363:A3367"/>
    <mergeCell ref="A3368:A3372"/>
    <mergeCell ref="A3373:A3377"/>
    <mergeCell ref="E3379:G3379"/>
    <mergeCell ref="E3385:G3385"/>
    <mergeCell ref="B3387:G3387"/>
    <mergeCell ref="A3388:G3388"/>
    <mergeCell ref="A3391:D3393"/>
    <mergeCell ref="A3395:G3395"/>
    <mergeCell ref="A3397:G3397"/>
    <mergeCell ref="D3309:E3309"/>
    <mergeCell ref="F3309:G3309"/>
    <mergeCell ref="B3311:G3311"/>
    <mergeCell ref="D3312:G3312"/>
    <mergeCell ref="F3313:G3313"/>
    <mergeCell ref="F3315:G3315"/>
    <mergeCell ref="F3317:G3317"/>
    <mergeCell ref="B3319:G3319"/>
    <mergeCell ref="D3320:G3320"/>
    <mergeCell ref="F3321:G3321"/>
    <mergeCell ref="F3323:G3323"/>
    <mergeCell ref="F3325:G3325"/>
    <mergeCell ref="B3327:G3327"/>
    <mergeCell ref="D3328:G3328"/>
    <mergeCell ref="D3329:E3329"/>
    <mergeCell ref="F3329:G3329"/>
    <mergeCell ref="D3331:E3331"/>
    <mergeCell ref="F3331:G3331"/>
    <mergeCell ref="B3287:G3287"/>
    <mergeCell ref="D3288:G3288"/>
    <mergeCell ref="D3289:E3289"/>
    <mergeCell ref="F3289:G3289"/>
    <mergeCell ref="F3291:G3291"/>
    <mergeCell ref="F3293:G3293"/>
    <mergeCell ref="B3295:G3295"/>
    <mergeCell ref="D3296:G3296"/>
    <mergeCell ref="D3297:E3297"/>
    <mergeCell ref="F3297:G3297"/>
    <mergeCell ref="F3299:G3299"/>
    <mergeCell ref="F3301:G3301"/>
    <mergeCell ref="B3303:G3303"/>
    <mergeCell ref="D3304:G3304"/>
    <mergeCell ref="D3305:E3305"/>
    <mergeCell ref="F3305:G3305"/>
    <mergeCell ref="D3307:E3307"/>
    <mergeCell ref="F3307:G3307"/>
    <mergeCell ref="A3248:G3248"/>
    <mergeCell ref="A3249:G3249"/>
    <mergeCell ref="B3250:G3250"/>
    <mergeCell ref="B3251:G3251"/>
    <mergeCell ref="B3252:G3252"/>
    <mergeCell ref="H3252:I3252"/>
    <mergeCell ref="B3253:G3253"/>
    <mergeCell ref="A3275:G3275"/>
    <mergeCell ref="A3276:G3276"/>
    <mergeCell ref="A3277:G3277"/>
    <mergeCell ref="A3278:G3278"/>
    <mergeCell ref="B3279:G3279"/>
    <mergeCell ref="D3280:G3280"/>
    <mergeCell ref="D3281:E3281"/>
    <mergeCell ref="F3281:G3281"/>
    <mergeCell ref="F3283:G3283"/>
    <mergeCell ref="F3285:G3285"/>
    <mergeCell ref="D3198:G3198"/>
    <mergeCell ref="D3199:G3199"/>
    <mergeCell ref="D3200:G3200"/>
    <mergeCell ref="D3201:G3201"/>
    <mergeCell ref="D3202:G3202"/>
    <mergeCell ref="D3203:G3203"/>
    <mergeCell ref="D3204:G3204"/>
    <mergeCell ref="D3205:G3205"/>
    <mergeCell ref="D3206:G3206"/>
    <mergeCell ref="D3207:G3207"/>
    <mergeCell ref="D3208:G3208"/>
    <mergeCell ref="D3209:G3209"/>
    <mergeCell ref="D3210:G3210"/>
    <mergeCell ref="B3245:G3245"/>
    <mergeCell ref="A3246:G3246"/>
    <mergeCell ref="A3247:E3247"/>
    <mergeCell ref="F3247:G3247"/>
    <mergeCell ref="B3168:C3168"/>
    <mergeCell ref="B3169:C3169"/>
    <mergeCell ref="B3170:C3170"/>
    <mergeCell ref="B3171:C3171"/>
    <mergeCell ref="B3172:C3172"/>
    <mergeCell ref="B3173:C3173"/>
    <mergeCell ref="D3173:F3173"/>
    <mergeCell ref="B3174:C3174"/>
    <mergeCell ref="D3174:F3174"/>
    <mergeCell ref="A3176:G3176"/>
    <mergeCell ref="A3180:D3180"/>
    <mergeCell ref="A3181:D3181"/>
    <mergeCell ref="A3192:G3192"/>
    <mergeCell ref="D3193:G3193"/>
    <mergeCell ref="D3194:G3194"/>
    <mergeCell ref="D3195:G3195"/>
    <mergeCell ref="D3196:G3196"/>
    <mergeCell ref="E3140:G3140"/>
    <mergeCell ref="E3146:G3146"/>
    <mergeCell ref="B3148:G3148"/>
    <mergeCell ref="A3149:G3149"/>
    <mergeCell ref="A3152:D3154"/>
    <mergeCell ref="A3156:G3156"/>
    <mergeCell ref="A3158:G3158"/>
    <mergeCell ref="A3159:G3159"/>
    <mergeCell ref="A3160:G3160"/>
    <mergeCell ref="F3161:G3161"/>
    <mergeCell ref="B3162:B3163"/>
    <mergeCell ref="C3162:D3162"/>
    <mergeCell ref="E3162:G3162"/>
    <mergeCell ref="C3163:D3163"/>
    <mergeCell ref="E3163:G3163"/>
    <mergeCell ref="E3164:G3164"/>
    <mergeCell ref="E3165:G3165"/>
    <mergeCell ref="F3086:G3086"/>
    <mergeCell ref="B3088:G3088"/>
    <mergeCell ref="D3089:G3089"/>
    <mergeCell ref="D3090:E3090"/>
    <mergeCell ref="F3090:G3090"/>
    <mergeCell ref="D3092:E3092"/>
    <mergeCell ref="F3092:G3092"/>
    <mergeCell ref="D3094:E3094"/>
    <mergeCell ref="F3094:G3094"/>
    <mergeCell ref="A3096:G3096"/>
    <mergeCell ref="A3104:A3108"/>
    <mergeCell ref="A3109:A3113"/>
    <mergeCell ref="A3114:A3118"/>
    <mergeCell ref="A3119:A3123"/>
    <mergeCell ref="A3124:A3128"/>
    <mergeCell ref="A3129:A3133"/>
    <mergeCell ref="A3134:A3138"/>
    <mergeCell ref="B3064:G3064"/>
    <mergeCell ref="D3065:G3065"/>
    <mergeCell ref="D3066:E3066"/>
    <mergeCell ref="F3066:G3066"/>
    <mergeCell ref="D3068:E3068"/>
    <mergeCell ref="F3068:G3068"/>
    <mergeCell ref="D3070:E3070"/>
    <mergeCell ref="F3070:G3070"/>
    <mergeCell ref="B3072:G3072"/>
    <mergeCell ref="D3073:G3073"/>
    <mergeCell ref="F3074:G3074"/>
    <mergeCell ref="F3076:G3076"/>
    <mergeCell ref="F3078:G3078"/>
    <mergeCell ref="B3080:G3080"/>
    <mergeCell ref="D3081:G3081"/>
    <mergeCell ref="F3082:G3082"/>
    <mergeCell ref="F3084:G3084"/>
    <mergeCell ref="D3041:G3041"/>
    <mergeCell ref="D3042:E3042"/>
    <mergeCell ref="F3042:G3042"/>
    <mergeCell ref="F3044:G3044"/>
    <mergeCell ref="F3046:G3046"/>
    <mergeCell ref="B3048:G3048"/>
    <mergeCell ref="D3049:G3049"/>
    <mergeCell ref="D3050:E3050"/>
    <mergeCell ref="F3050:G3050"/>
    <mergeCell ref="F3052:G3052"/>
    <mergeCell ref="F3054:G3054"/>
    <mergeCell ref="B3056:G3056"/>
    <mergeCell ref="D3057:G3057"/>
    <mergeCell ref="D3058:E3058"/>
    <mergeCell ref="F3058:G3058"/>
    <mergeCell ref="F3060:G3060"/>
    <mergeCell ref="F3062:G3062"/>
    <mergeCell ref="D2971:G2971"/>
    <mergeCell ref="B3006:G3006"/>
    <mergeCell ref="A3007:G3007"/>
    <mergeCell ref="A3008:E3008"/>
    <mergeCell ref="F3008:G3008"/>
    <mergeCell ref="A3009:G3009"/>
    <mergeCell ref="A3010:G3010"/>
    <mergeCell ref="B3011:G3011"/>
    <mergeCell ref="B3012:G3012"/>
    <mergeCell ref="B3013:G3013"/>
    <mergeCell ref="H3013:I3013"/>
    <mergeCell ref="B3014:G3014"/>
    <mergeCell ref="A3036:G3036"/>
    <mergeCell ref="A3037:G3037"/>
    <mergeCell ref="A3038:G3038"/>
    <mergeCell ref="A3039:G3039"/>
    <mergeCell ref="B3040:G3040"/>
    <mergeCell ref="A2953:G2953"/>
    <mergeCell ref="D2954:G2954"/>
    <mergeCell ref="D2955:G2955"/>
    <mergeCell ref="D2956:G2956"/>
    <mergeCell ref="D2957:G2957"/>
    <mergeCell ref="D2959:G2959"/>
    <mergeCell ref="D2960:G2960"/>
    <mergeCell ref="D2961:G2961"/>
    <mergeCell ref="D2962:G2962"/>
    <mergeCell ref="D2963:G2963"/>
    <mergeCell ref="D2964:G2964"/>
    <mergeCell ref="D2965:G2965"/>
    <mergeCell ref="D2966:G2966"/>
    <mergeCell ref="D2967:G2967"/>
    <mergeCell ref="D2968:G2968"/>
    <mergeCell ref="D2969:G2969"/>
    <mergeCell ref="D2970:G2970"/>
    <mergeCell ref="B2360:C2360"/>
    <mergeCell ref="B2361:C2361"/>
    <mergeCell ref="B2362:C2362"/>
    <mergeCell ref="B2363:C2363"/>
    <mergeCell ref="B2364:C2364"/>
    <mergeCell ref="B2365:C2365"/>
    <mergeCell ref="D2365:F2365"/>
    <mergeCell ref="B2366:C2366"/>
    <mergeCell ref="D2366:F2366"/>
    <mergeCell ref="A2368:G2368"/>
    <mergeCell ref="A2372:D2372"/>
    <mergeCell ref="A2373:D2373"/>
    <mergeCell ref="E2332:G2332"/>
    <mergeCell ref="E2338:G2338"/>
    <mergeCell ref="B2340:G2340"/>
    <mergeCell ref="A2341:G2341"/>
    <mergeCell ref="A2344:D2346"/>
    <mergeCell ref="A2348:G2348"/>
    <mergeCell ref="A2350:G2350"/>
    <mergeCell ref="A2351:G2351"/>
    <mergeCell ref="A2352:G2352"/>
    <mergeCell ref="F2353:G2353"/>
    <mergeCell ref="B2354:B2355"/>
    <mergeCell ref="C2354:D2354"/>
    <mergeCell ref="E2354:G2354"/>
    <mergeCell ref="C2355:D2355"/>
    <mergeCell ref="E2355:G2355"/>
    <mergeCell ref="E2356:G2356"/>
    <mergeCell ref="E2357:G2357"/>
    <mergeCell ref="F2278:G2278"/>
    <mergeCell ref="B2280:G2280"/>
    <mergeCell ref="D2281:G2281"/>
    <mergeCell ref="D2282:E2282"/>
    <mergeCell ref="F2282:G2282"/>
    <mergeCell ref="D2284:E2284"/>
    <mergeCell ref="F2284:G2284"/>
    <mergeCell ref="D2286:E2286"/>
    <mergeCell ref="F2286:G2286"/>
    <mergeCell ref="A2288:G2288"/>
    <mergeCell ref="A2296:A2300"/>
    <mergeCell ref="A2301:A2305"/>
    <mergeCell ref="A2306:A2310"/>
    <mergeCell ref="A2311:A2315"/>
    <mergeCell ref="A2316:A2320"/>
    <mergeCell ref="A2321:A2325"/>
    <mergeCell ref="A2326:A2330"/>
    <mergeCell ref="B2256:G2256"/>
    <mergeCell ref="D2257:G2257"/>
    <mergeCell ref="D2258:E2258"/>
    <mergeCell ref="F2258:G2258"/>
    <mergeCell ref="D2260:E2260"/>
    <mergeCell ref="F2260:G2260"/>
    <mergeCell ref="D2262:E2262"/>
    <mergeCell ref="F2262:G2262"/>
    <mergeCell ref="B2264:G2264"/>
    <mergeCell ref="D2265:G2265"/>
    <mergeCell ref="F2266:G2266"/>
    <mergeCell ref="F2268:G2268"/>
    <mergeCell ref="F2270:G2270"/>
    <mergeCell ref="B2272:G2272"/>
    <mergeCell ref="D2273:G2273"/>
    <mergeCell ref="F2274:G2274"/>
    <mergeCell ref="F2276:G2276"/>
    <mergeCell ref="D2233:G2233"/>
    <mergeCell ref="D2234:E2234"/>
    <mergeCell ref="F2234:G2234"/>
    <mergeCell ref="F2236:G2236"/>
    <mergeCell ref="F2238:G2238"/>
    <mergeCell ref="B2240:G2240"/>
    <mergeCell ref="D2241:G2241"/>
    <mergeCell ref="D2242:E2242"/>
    <mergeCell ref="F2242:G2242"/>
    <mergeCell ref="F2244:G2244"/>
    <mergeCell ref="F2246:G2246"/>
    <mergeCell ref="B2248:G2248"/>
    <mergeCell ref="D2249:G2249"/>
    <mergeCell ref="D2250:E2250"/>
    <mergeCell ref="F2250:G2250"/>
    <mergeCell ref="F2252:G2252"/>
    <mergeCell ref="F2254:G2254"/>
    <mergeCell ref="D2163:G2163"/>
    <mergeCell ref="B2198:G2198"/>
    <mergeCell ref="A2199:G2199"/>
    <mergeCell ref="A2200:E2200"/>
    <mergeCell ref="F2200:G2200"/>
    <mergeCell ref="A2201:G2201"/>
    <mergeCell ref="A2202:G2202"/>
    <mergeCell ref="B2203:G2203"/>
    <mergeCell ref="B2204:G2204"/>
    <mergeCell ref="B2205:G2205"/>
    <mergeCell ref="H2205:I2205"/>
    <mergeCell ref="B2206:G2206"/>
    <mergeCell ref="A2228:G2228"/>
    <mergeCell ref="A2229:G2229"/>
    <mergeCell ref="A2230:G2230"/>
    <mergeCell ref="A2231:G2231"/>
    <mergeCell ref="B2232:G2232"/>
    <mergeCell ref="A2145:G2145"/>
    <mergeCell ref="D2146:G2146"/>
    <mergeCell ref="D2147:G2147"/>
    <mergeCell ref="D2148:G2148"/>
    <mergeCell ref="D2149:G2149"/>
    <mergeCell ref="D2151:G2151"/>
    <mergeCell ref="D2152:G2152"/>
    <mergeCell ref="D2153:G2153"/>
    <mergeCell ref="D2154:G2154"/>
    <mergeCell ref="D2155:G2155"/>
    <mergeCell ref="D2156:G2156"/>
    <mergeCell ref="D2157:G2157"/>
    <mergeCell ref="D2158:G2158"/>
    <mergeCell ref="D2159:G2159"/>
    <mergeCell ref="D2160:G2160"/>
    <mergeCell ref="D2161:G2161"/>
    <mergeCell ref="D2162:G2162"/>
    <mergeCell ref="E1142:G1142"/>
    <mergeCell ref="A1130:D1132"/>
    <mergeCell ref="A1134:G1134"/>
    <mergeCell ref="A1136:G1136"/>
    <mergeCell ref="A1137:G1137"/>
    <mergeCell ref="A1138:G1138"/>
    <mergeCell ref="F1139:G1139"/>
    <mergeCell ref="A1159:D1159"/>
    <mergeCell ref="B1151:C1151"/>
    <mergeCell ref="D1151:F1151"/>
    <mergeCell ref="B1152:C1152"/>
    <mergeCell ref="D1152:F1152"/>
    <mergeCell ref="A1154:G1154"/>
    <mergeCell ref="A1158:D1158"/>
    <mergeCell ref="E1143:G1143"/>
    <mergeCell ref="B1146:C1146"/>
    <mergeCell ref="B1147:C1147"/>
    <mergeCell ref="B1148:C1148"/>
    <mergeCell ref="B1149:C1149"/>
    <mergeCell ref="B1150:C1150"/>
    <mergeCell ref="A1107:A1111"/>
    <mergeCell ref="A1112:A1116"/>
    <mergeCell ref="E1118:G1118"/>
    <mergeCell ref="E1124:G1124"/>
    <mergeCell ref="B1126:G1126"/>
    <mergeCell ref="A1127:G1127"/>
    <mergeCell ref="A1074:G1074"/>
    <mergeCell ref="A1082:A1086"/>
    <mergeCell ref="A1087:A1091"/>
    <mergeCell ref="A1092:A1096"/>
    <mergeCell ref="A1097:A1101"/>
    <mergeCell ref="A1102:A1106"/>
    <mergeCell ref="B1140:B1141"/>
    <mergeCell ref="C1140:D1140"/>
    <mergeCell ref="E1140:G1140"/>
    <mergeCell ref="C1141:D1141"/>
    <mergeCell ref="E1141:G1141"/>
    <mergeCell ref="B1058:G1058"/>
    <mergeCell ref="D1044:E1044"/>
    <mergeCell ref="F1044:G1044"/>
    <mergeCell ref="D1046:E1046"/>
    <mergeCell ref="F1046:G1046"/>
    <mergeCell ref="D1048:E1048"/>
    <mergeCell ref="F1048:G1048"/>
    <mergeCell ref="D1068:E1068"/>
    <mergeCell ref="F1068:G1068"/>
    <mergeCell ref="D1070:E1070"/>
    <mergeCell ref="F1070:G1070"/>
    <mergeCell ref="D1072:E1072"/>
    <mergeCell ref="F1072:G1072"/>
    <mergeCell ref="D1059:G1059"/>
    <mergeCell ref="F1060:G1060"/>
    <mergeCell ref="F1062:G1062"/>
    <mergeCell ref="F1064:G1064"/>
    <mergeCell ref="B1066:G1066"/>
    <mergeCell ref="D1067:G1067"/>
    <mergeCell ref="D1036:E1036"/>
    <mergeCell ref="F1036:G1036"/>
    <mergeCell ref="F1038:G1038"/>
    <mergeCell ref="F1040:G1040"/>
    <mergeCell ref="B1042:G1042"/>
    <mergeCell ref="D1043:G1043"/>
    <mergeCell ref="D1028:E1028"/>
    <mergeCell ref="F1028:G1028"/>
    <mergeCell ref="F1030:G1030"/>
    <mergeCell ref="F1032:G1032"/>
    <mergeCell ref="B1034:G1034"/>
    <mergeCell ref="D1035:G1035"/>
    <mergeCell ref="B1050:G1050"/>
    <mergeCell ref="D1051:G1051"/>
    <mergeCell ref="F1052:G1052"/>
    <mergeCell ref="F1054:G1054"/>
    <mergeCell ref="F1056:G1056"/>
    <mergeCell ref="B992:G992"/>
    <mergeCell ref="D949:G949"/>
    <mergeCell ref="B984:G984"/>
    <mergeCell ref="A985:G985"/>
    <mergeCell ref="A986:E986"/>
    <mergeCell ref="F986:G986"/>
    <mergeCell ref="A987:G987"/>
    <mergeCell ref="D1020:E1020"/>
    <mergeCell ref="F1020:G1020"/>
    <mergeCell ref="F1022:G1022"/>
    <mergeCell ref="F1024:G1024"/>
    <mergeCell ref="B1026:G1026"/>
    <mergeCell ref="D1027:G1027"/>
    <mergeCell ref="A1014:G1014"/>
    <mergeCell ref="A1015:G1015"/>
    <mergeCell ref="A1016:G1016"/>
    <mergeCell ref="A1017:G1017"/>
    <mergeCell ref="B1018:G1018"/>
    <mergeCell ref="D1019:G1019"/>
    <mergeCell ref="D943:G943"/>
    <mergeCell ref="D944:G944"/>
    <mergeCell ref="D945:G945"/>
    <mergeCell ref="D946:G946"/>
    <mergeCell ref="D947:G947"/>
    <mergeCell ref="D948:G948"/>
    <mergeCell ref="D937:G937"/>
    <mergeCell ref="D938:G938"/>
    <mergeCell ref="D939:G939"/>
    <mergeCell ref="D940:G940"/>
    <mergeCell ref="D941:G941"/>
    <mergeCell ref="D942:G942"/>
    <mergeCell ref="A988:G988"/>
    <mergeCell ref="B989:G989"/>
    <mergeCell ref="B990:G990"/>
    <mergeCell ref="B991:G991"/>
    <mergeCell ref="H991:I991"/>
    <mergeCell ref="B910:C910"/>
    <mergeCell ref="B900:B901"/>
    <mergeCell ref="C900:D900"/>
    <mergeCell ref="E900:G900"/>
    <mergeCell ref="C901:D901"/>
    <mergeCell ref="E901:G901"/>
    <mergeCell ref="E902:G902"/>
    <mergeCell ref="A919:D919"/>
    <mergeCell ref="A931:G931"/>
    <mergeCell ref="D932:G932"/>
    <mergeCell ref="D933:G933"/>
    <mergeCell ref="D934:G934"/>
    <mergeCell ref="D935:G935"/>
    <mergeCell ref="B911:C911"/>
    <mergeCell ref="D911:F911"/>
    <mergeCell ref="B912:C912"/>
    <mergeCell ref="D912:F912"/>
    <mergeCell ref="A914:G914"/>
    <mergeCell ref="A918:D918"/>
    <mergeCell ref="A890:D892"/>
    <mergeCell ref="A894:G894"/>
    <mergeCell ref="A896:G896"/>
    <mergeCell ref="A897:G897"/>
    <mergeCell ref="A898:G898"/>
    <mergeCell ref="F899:G899"/>
    <mergeCell ref="A867:A871"/>
    <mergeCell ref="A872:A876"/>
    <mergeCell ref="E878:G878"/>
    <mergeCell ref="E884:G884"/>
    <mergeCell ref="B886:G886"/>
    <mergeCell ref="A887:G887"/>
    <mergeCell ref="E903:G903"/>
    <mergeCell ref="B906:C906"/>
    <mergeCell ref="B907:C907"/>
    <mergeCell ref="B908:C908"/>
    <mergeCell ref="B909:C909"/>
    <mergeCell ref="B826:G826"/>
    <mergeCell ref="D827:G827"/>
    <mergeCell ref="B810:G810"/>
    <mergeCell ref="D811:G811"/>
    <mergeCell ref="F812:G812"/>
    <mergeCell ref="F814:G814"/>
    <mergeCell ref="F816:G816"/>
    <mergeCell ref="B818:G818"/>
    <mergeCell ref="A834:G834"/>
    <mergeCell ref="A842:A846"/>
    <mergeCell ref="A847:A851"/>
    <mergeCell ref="A852:A856"/>
    <mergeCell ref="A857:A861"/>
    <mergeCell ref="A862:A866"/>
    <mergeCell ref="D828:E828"/>
    <mergeCell ref="F828:G828"/>
    <mergeCell ref="D830:E830"/>
    <mergeCell ref="F830:G830"/>
    <mergeCell ref="D832:E832"/>
    <mergeCell ref="F832:G832"/>
    <mergeCell ref="D803:G803"/>
    <mergeCell ref="D804:E804"/>
    <mergeCell ref="F804:G804"/>
    <mergeCell ref="D806:E806"/>
    <mergeCell ref="F806:G806"/>
    <mergeCell ref="D808:E808"/>
    <mergeCell ref="F808:G808"/>
    <mergeCell ref="D795:G795"/>
    <mergeCell ref="D796:E796"/>
    <mergeCell ref="F796:G796"/>
    <mergeCell ref="F798:G798"/>
    <mergeCell ref="F800:G800"/>
    <mergeCell ref="B802:G802"/>
    <mergeCell ref="D819:G819"/>
    <mergeCell ref="F820:G820"/>
    <mergeCell ref="F822:G822"/>
    <mergeCell ref="F824:G824"/>
    <mergeCell ref="A777:G777"/>
    <mergeCell ref="B778:G778"/>
    <mergeCell ref="A747:G747"/>
    <mergeCell ref="A748:G748"/>
    <mergeCell ref="B749:G749"/>
    <mergeCell ref="B750:G750"/>
    <mergeCell ref="B751:G751"/>
    <mergeCell ref="D787:G787"/>
    <mergeCell ref="D788:E788"/>
    <mergeCell ref="F788:G788"/>
    <mergeCell ref="F790:G790"/>
    <mergeCell ref="F792:G792"/>
    <mergeCell ref="B794:G794"/>
    <mergeCell ref="D779:G779"/>
    <mergeCell ref="D780:E780"/>
    <mergeCell ref="F780:G780"/>
    <mergeCell ref="F782:G782"/>
    <mergeCell ref="F784:G784"/>
    <mergeCell ref="B786:G786"/>
    <mergeCell ref="H751:I751"/>
    <mergeCell ref="D707:G707"/>
    <mergeCell ref="D708:G708"/>
    <mergeCell ref="D709:G709"/>
    <mergeCell ref="B744:G744"/>
    <mergeCell ref="A745:G745"/>
    <mergeCell ref="A746:E746"/>
    <mergeCell ref="F746:G746"/>
    <mergeCell ref="D702:G702"/>
    <mergeCell ref="D703:G703"/>
    <mergeCell ref="D704:G704"/>
    <mergeCell ref="D705:G705"/>
    <mergeCell ref="D706:G706"/>
    <mergeCell ref="B752:G752"/>
    <mergeCell ref="A774:G774"/>
    <mergeCell ref="A775:G775"/>
    <mergeCell ref="A776:G776"/>
    <mergeCell ref="D695:G695"/>
    <mergeCell ref="D697:G697"/>
    <mergeCell ref="D698:G698"/>
    <mergeCell ref="D699:G699"/>
    <mergeCell ref="D700:G700"/>
    <mergeCell ref="D701:G701"/>
    <mergeCell ref="A683:D683"/>
    <mergeCell ref="D468:G468"/>
    <mergeCell ref="A691:G691"/>
    <mergeCell ref="D692:G692"/>
    <mergeCell ref="D693:G693"/>
    <mergeCell ref="D694:G694"/>
    <mergeCell ref="B675:C675"/>
    <mergeCell ref="D675:F675"/>
    <mergeCell ref="B676:C676"/>
    <mergeCell ref="D676:F676"/>
    <mergeCell ref="A678:G678"/>
    <mergeCell ref="A682:D682"/>
    <mergeCell ref="E667:G667"/>
    <mergeCell ref="B670:C670"/>
    <mergeCell ref="B671:C671"/>
    <mergeCell ref="B672:C672"/>
    <mergeCell ref="B673:C673"/>
    <mergeCell ref="B674:C674"/>
    <mergeCell ref="A651:G651"/>
    <mergeCell ref="A598:G598"/>
    <mergeCell ref="A606:A610"/>
    <mergeCell ref="A611:A615"/>
    <mergeCell ref="A616:A620"/>
    <mergeCell ref="A621:A625"/>
    <mergeCell ref="A626:A630"/>
    <mergeCell ref="B664:B665"/>
    <mergeCell ref="C664:D664"/>
    <mergeCell ref="E664:G664"/>
    <mergeCell ref="C665:D665"/>
    <mergeCell ref="E665:G665"/>
    <mergeCell ref="E666:G666"/>
    <mergeCell ref="A654:D656"/>
    <mergeCell ref="A658:G658"/>
    <mergeCell ref="A660:G660"/>
    <mergeCell ref="A661:G661"/>
    <mergeCell ref="A662:G662"/>
    <mergeCell ref="F663:G663"/>
    <mergeCell ref="D592:E592"/>
    <mergeCell ref="F592:G592"/>
    <mergeCell ref="D594:E594"/>
    <mergeCell ref="F594:G594"/>
    <mergeCell ref="D596:E596"/>
    <mergeCell ref="F596:G596"/>
    <mergeCell ref="D583:G583"/>
    <mergeCell ref="F584:G584"/>
    <mergeCell ref="F586:G586"/>
    <mergeCell ref="F588:G588"/>
    <mergeCell ref="B590:G590"/>
    <mergeCell ref="D591:G591"/>
    <mergeCell ref="A631:A635"/>
    <mergeCell ref="A636:A640"/>
    <mergeCell ref="E642:G642"/>
    <mergeCell ref="E648:G648"/>
    <mergeCell ref="B650:G650"/>
    <mergeCell ref="B566:G566"/>
    <mergeCell ref="D551:G551"/>
    <mergeCell ref="D552:E552"/>
    <mergeCell ref="F552:G552"/>
    <mergeCell ref="F554:G554"/>
    <mergeCell ref="F556:G556"/>
    <mergeCell ref="B558:G558"/>
    <mergeCell ref="B574:G574"/>
    <mergeCell ref="D575:G575"/>
    <mergeCell ref="F576:G576"/>
    <mergeCell ref="F578:G578"/>
    <mergeCell ref="F580:G580"/>
    <mergeCell ref="B582:G582"/>
    <mergeCell ref="D567:G567"/>
    <mergeCell ref="D568:E568"/>
    <mergeCell ref="F568:G568"/>
    <mergeCell ref="D570:E570"/>
    <mergeCell ref="F570:G570"/>
    <mergeCell ref="D572:E572"/>
    <mergeCell ref="F572:G572"/>
    <mergeCell ref="D543:G543"/>
    <mergeCell ref="D544:E544"/>
    <mergeCell ref="F544:G544"/>
    <mergeCell ref="F546:G546"/>
    <mergeCell ref="F548:G548"/>
    <mergeCell ref="B550:G550"/>
    <mergeCell ref="B516:G516"/>
    <mergeCell ref="A538:G538"/>
    <mergeCell ref="A539:G539"/>
    <mergeCell ref="A540:G540"/>
    <mergeCell ref="A541:G541"/>
    <mergeCell ref="B542:G542"/>
    <mergeCell ref="D559:G559"/>
    <mergeCell ref="D560:E560"/>
    <mergeCell ref="F560:G560"/>
    <mergeCell ref="F562:G562"/>
    <mergeCell ref="F564:G564"/>
    <mergeCell ref="D465:G465"/>
    <mergeCell ref="D466:G466"/>
    <mergeCell ref="D467:G467"/>
    <mergeCell ref="D469:G469"/>
    <mergeCell ref="D470:G470"/>
    <mergeCell ref="D459:G459"/>
    <mergeCell ref="D461:G461"/>
    <mergeCell ref="D462:G462"/>
    <mergeCell ref="D463:G463"/>
    <mergeCell ref="D464:G464"/>
    <mergeCell ref="A511:G511"/>
    <mergeCell ref="A512:G512"/>
    <mergeCell ref="B513:G513"/>
    <mergeCell ref="B514:G514"/>
    <mergeCell ref="B515:G515"/>
    <mergeCell ref="H515:I515"/>
    <mergeCell ref="D471:G471"/>
    <mergeCell ref="D472:G472"/>
    <mergeCell ref="D473:G473"/>
    <mergeCell ref="B508:G508"/>
    <mergeCell ref="A509:G509"/>
    <mergeCell ref="A510:E510"/>
    <mergeCell ref="F510:G510"/>
    <mergeCell ref="D458:G458"/>
    <mergeCell ref="B435:C435"/>
    <mergeCell ref="D435:F435"/>
    <mergeCell ref="B436:C436"/>
    <mergeCell ref="D436:F436"/>
    <mergeCell ref="A438:G438"/>
    <mergeCell ref="A442:D442"/>
    <mergeCell ref="E427:G427"/>
    <mergeCell ref="B430:C430"/>
    <mergeCell ref="B431:C431"/>
    <mergeCell ref="B432:C432"/>
    <mergeCell ref="B433:C433"/>
    <mergeCell ref="B434:C434"/>
    <mergeCell ref="B424:B425"/>
    <mergeCell ref="C424:D424"/>
    <mergeCell ref="E424:G424"/>
    <mergeCell ref="C425:D425"/>
    <mergeCell ref="E425:G425"/>
    <mergeCell ref="E426:G426"/>
    <mergeCell ref="A414:D416"/>
    <mergeCell ref="A418:G418"/>
    <mergeCell ref="A420:G420"/>
    <mergeCell ref="A421:G421"/>
    <mergeCell ref="A422:G422"/>
    <mergeCell ref="F423:G423"/>
    <mergeCell ref="A391:A395"/>
    <mergeCell ref="A396:A400"/>
    <mergeCell ref="E402:G402"/>
    <mergeCell ref="E408:G408"/>
    <mergeCell ref="B410:G410"/>
    <mergeCell ref="A411:G411"/>
    <mergeCell ref="A443:D443"/>
    <mergeCell ref="A455:G455"/>
    <mergeCell ref="D456:G456"/>
    <mergeCell ref="D457:G457"/>
    <mergeCell ref="B350:G350"/>
    <mergeCell ref="D351:G351"/>
    <mergeCell ref="A358:G358"/>
    <mergeCell ref="A366:A370"/>
    <mergeCell ref="A371:A375"/>
    <mergeCell ref="A376:A380"/>
    <mergeCell ref="A381:A385"/>
    <mergeCell ref="A386:A390"/>
    <mergeCell ref="D352:E352"/>
    <mergeCell ref="F352:G352"/>
    <mergeCell ref="D354:E354"/>
    <mergeCell ref="F354:G354"/>
    <mergeCell ref="D356:E356"/>
    <mergeCell ref="F356:G356"/>
    <mergeCell ref="D327:G327"/>
    <mergeCell ref="D328:E328"/>
    <mergeCell ref="F328:G328"/>
    <mergeCell ref="D330:E330"/>
    <mergeCell ref="F330:G330"/>
    <mergeCell ref="D332:E332"/>
    <mergeCell ref="F332:G332"/>
    <mergeCell ref="D319:G319"/>
    <mergeCell ref="D320:E320"/>
    <mergeCell ref="F320:G320"/>
    <mergeCell ref="F322:G322"/>
    <mergeCell ref="F324:G324"/>
    <mergeCell ref="B326:G326"/>
    <mergeCell ref="D343:G343"/>
    <mergeCell ref="F344:G344"/>
    <mergeCell ref="F346:G346"/>
    <mergeCell ref="F348:G348"/>
    <mergeCell ref="B334:G334"/>
    <mergeCell ref="D335:G335"/>
    <mergeCell ref="F336:G336"/>
    <mergeCell ref="F338:G338"/>
    <mergeCell ref="F340:G340"/>
    <mergeCell ref="B342:G342"/>
    <mergeCell ref="B276:G276"/>
    <mergeCell ref="A298:G298"/>
    <mergeCell ref="A299:G299"/>
    <mergeCell ref="A300:G300"/>
    <mergeCell ref="A301:G301"/>
    <mergeCell ref="B302:G302"/>
    <mergeCell ref="A271:G271"/>
    <mergeCell ref="A272:G272"/>
    <mergeCell ref="B273:G273"/>
    <mergeCell ref="B274:G274"/>
    <mergeCell ref="B275:G275"/>
    <mergeCell ref="D311:G311"/>
    <mergeCell ref="D312:E312"/>
    <mergeCell ref="F312:G312"/>
    <mergeCell ref="F314:G314"/>
    <mergeCell ref="F316:G316"/>
    <mergeCell ref="B318:G318"/>
    <mergeCell ref="D303:G303"/>
    <mergeCell ref="D304:E304"/>
    <mergeCell ref="F304:G304"/>
    <mergeCell ref="F306:G306"/>
    <mergeCell ref="F308:G308"/>
    <mergeCell ref="B310:G310"/>
    <mergeCell ref="D220:G220"/>
    <mergeCell ref="D221:G221"/>
    <mergeCell ref="D222:G222"/>
    <mergeCell ref="D223:G223"/>
    <mergeCell ref="D224:G224"/>
    <mergeCell ref="D225:G225"/>
    <mergeCell ref="A204:D204"/>
    <mergeCell ref="A214:G214"/>
    <mergeCell ref="D215:G215"/>
    <mergeCell ref="D216:G216"/>
    <mergeCell ref="D217:G217"/>
    <mergeCell ref="D218:G218"/>
    <mergeCell ref="H275:I275"/>
    <mergeCell ref="D231:G231"/>
    <mergeCell ref="D232:G232"/>
    <mergeCell ref="D233:G233"/>
    <mergeCell ref="B268:G268"/>
    <mergeCell ref="A269:G269"/>
    <mergeCell ref="A270:E270"/>
    <mergeCell ref="F270:G270"/>
    <mergeCell ref="D226:G226"/>
    <mergeCell ref="D227:G227"/>
    <mergeCell ref="D228:G228"/>
    <mergeCell ref="D229:G229"/>
    <mergeCell ref="D230:G230"/>
    <mergeCell ref="E187:G187"/>
    <mergeCell ref="A175:D177"/>
    <mergeCell ref="A179:G179"/>
    <mergeCell ref="A181:G181"/>
    <mergeCell ref="A182:G182"/>
    <mergeCell ref="A183:G183"/>
    <mergeCell ref="F184:G184"/>
    <mergeCell ref="B196:C196"/>
    <mergeCell ref="D196:F196"/>
    <mergeCell ref="B197:C197"/>
    <mergeCell ref="D197:F197"/>
    <mergeCell ref="A199:G199"/>
    <mergeCell ref="A203:D203"/>
    <mergeCell ref="E188:G188"/>
    <mergeCell ref="B191:C191"/>
    <mergeCell ref="B192:C192"/>
    <mergeCell ref="B193:C193"/>
    <mergeCell ref="B194:C194"/>
    <mergeCell ref="B195:C195"/>
    <mergeCell ref="A159:A162"/>
    <mergeCell ref="E164:G164"/>
    <mergeCell ref="B171:G171"/>
    <mergeCell ref="A172:G172"/>
    <mergeCell ref="A131:G131"/>
    <mergeCell ref="A139:A142"/>
    <mergeCell ref="A143:A146"/>
    <mergeCell ref="A147:A150"/>
    <mergeCell ref="A151:A154"/>
    <mergeCell ref="A155:A158"/>
    <mergeCell ref="B185:B186"/>
    <mergeCell ref="C185:D185"/>
    <mergeCell ref="E185:G185"/>
    <mergeCell ref="C186:D186"/>
    <mergeCell ref="E186:G186"/>
    <mergeCell ref="B107:G107"/>
    <mergeCell ref="D108:G108"/>
    <mergeCell ref="F109:G109"/>
    <mergeCell ref="F111:G111"/>
    <mergeCell ref="F113:G113"/>
    <mergeCell ref="B115:G115"/>
    <mergeCell ref="D101:E101"/>
    <mergeCell ref="F101:G101"/>
    <mergeCell ref="D103:E103"/>
    <mergeCell ref="F103:G103"/>
    <mergeCell ref="D105:E105"/>
    <mergeCell ref="F105:G105"/>
    <mergeCell ref="D125:E125"/>
    <mergeCell ref="F125:G125"/>
    <mergeCell ref="D127:E127"/>
    <mergeCell ref="F127:G127"/>
    <mergeCell ref="D129:E129"/>
    <mergeCell ref="F129:G129"/>
    <mergeCell ref="D116:G116"/>
    <mergeCell ref="F117:G117"/>
    <mergeCell ref="F119:G119"/>
    <mergeCell ref="F121:G121"/>
    <mergeCell ref="B123:G123"/>
    <mergeCell ref="D124:G124"/>
    <mergeCell ref="D84:G84"/>
    <mergeCell ref="A71:G71"/>
    <mergeCell ref="A72:G72"/>
    <mergeCell ref="A73:G73"/>
    <mergeCell ref="A74:G74"/>
    <mergeCell ref="B75:G75"/>
    <mergeCell ref="D76:G76"/>
    <mergeCell ref="D93:E93"/>
    <mergeCell ref="F93:G93"/>
    <mergeCell ref="F95:G95"/>
    <mergeCell ref="F97:G97"/>
    <mergeCell ref="B99:G99"/>
    <mergeCell ref="D100:G100"/>
    <mergeCell ref="D85:E85"/>
    <mergeCell ref="F85:G85"/>
    <mergeCell ref="F87:G87"/>
    <mergeCell ref="F89:G89"/>
    <mergeCell ref="B91:G91"/>
    <mergeCell ref="D92:G92"/>
    <mergeCell ref="A1:G1"/>
    <mergeCell ref="A40:G40"/>
    <mergeCell ref="B41:G41"/>
    <mergeCell ref="B42:G42"/>
    <mergeCell ref="B43:G43"/>
    <mergeCell ref="H43:I43"/>
    <mergeCell ref="B44:G44"/>
    <mergeCell ref="B36:G36"/>
    <mergeCell ref="A37:G37"/>
    <mergeCell ref="A38:E38"/>
    <mergeCell ref="F38:G38"/>
    <mergeCell ref="A39:G39"/>
    <mergeCell ref="D77:E77"/>
    <mergeCell ref="F77:G77"/>
    <mergeCell ref="F79:G79"/>
    <mergeCell ref="F81:G81"/>
    <mergeCell ref="B83:G83"/>
    <mergeCell ref="D1185:G1185"/>
    <mergeCell ref="D1186:G1186"/>
    <mergeCell ref="D1187:G1187"/>
    <mergeCell ref="D1188:G1188"/>
    <mergeCell ref="D1189:G1189"/>
    <mergeCell ref="D1190:G1190"/>
    <mergeCell ref="D1191:G1191"/>
    <mergeCell ref="D1192:G1192"/>
    <mergeCell ref="D1193:G1193"/>
    <mergeCell ref="A1175:G1175"/>
    <mergeCell ref="D1176:G1176"/>
    <mergeCell ref="D1177:G1177"/>
    <mergeCell ref="D1178:G1178"/>
    <mergeCell ref="D1179:G1179"/>
    <mergeCell ref="D1181:G1181"/>
    <mergeCell ref="D1182:G1182"/>
    <mergeCell ref="D1183:G1183"/>
    <mergeCell ref="D1184:G1184"/>
    <mergeCell ref="H1235:I1235"/>
    <mergeCell ref="B1236:G1236"/>
    <mergeCell ref="A1258:G1258"/>
    <mergeCell ref="A1259:G1259"/>
    <mergeCell ref="A1260:G1260"/>
    <mergeCell ref="A1261:G1261"/>
    <mergeCell ref="B1262:G1262"/>
    <mergeCell ref="D1263:G1263"/>
    <mergeCell ref="D1264:E1264"/>
    <mergeCell ref="F1264:G1264"/>
    <mergeCell ref="B1228:G1228"/>
    <mergeCell ref="A1229:G1229"/>
    <mergeCell ref="A1230:E1230"/>
    <mergeCell ref="F1230:G1230"/>
    <mergeCell ref="A1231:G1231"/>
    <mergeCell ref="A1232:G1232"/>
    <mergeCell ref="B1233:G1233"/>
    <mergeCell ref="B1234:G1234"/>
    <mergeCell ref="B1235:G1235"/>
    <mergeCell ref="D1279:G1279"/>
    <mergeCell ref="D1280:E1280"/>
    <mergeCell ref="F1280:G1280"/>
    <mergeCell ref="F1282:G1282"/>
    <mergeCell ref="F1284:G1284"/>
    <mergeCell ref="B1286:G1286"/>
    <mergeCell ref="D1287:G1287"/>
    <mergeCell ref="D1288:E1288"/>
    <mergeCell ref="F1288:G1288"/>
    <mergeCell ref="F1266:G1266"/>
    <mergeCell ref="F1268:G1268"/>
    <mergeCell ref="B1270:G1270"/>
    <mergeCell ref="D1271:G1271"/>
    <mergeCell ref="D1272:E1272"/>
    <mergeCell ref="F1272:G1272"/>
    <mergeCell ref="F1274:G1274"/>
    <mergeCell ref="F1276:G1276"/>
    <mergeCell ref="B1278:G1278"/>
    <mergeCell ref="B1302:G1302"/>
    <mergeCell ref="D1303:G1303"/>
    <mergeCell ref="F1304:G1304"/>
    <mergeCell ref="F1306:G1306"/>
    <mergeCell ref="F1308:G1308"/>
    <mergeCell ref="B1310:G1310"/>
    <mergeCell ref="D1311:G1311"/>
    <mergeCell ref="D1312:E1312"/>
    <mergeCell ref="F1312:G1312"/>
    <mergeCell ref="D1290:E1290"/>
    <mergeCell ref="F1290:G1290"/>
    <mergeCell ref="D1292:E1292"/>
    <mergeCell ref="F1292:G1292"/>
    <mergeCell ref="B1294:G1294"/>
    <mergeCell ref="D1295:G1295"/>
    <mergeCell ref="F1296:G1296"/>
    <mergeCell ref="F1298:G1298"/>
    <mergeCell ref="F1300:G1300"/>
    <mergeCell ref="A1346:A1350"/>
    <mergeCell ref="A1351:A1355"/>
    <mergeCell ref="A1356:A1360"/>
    <mergeCell ref="E1362:G1362"/>
    <mergeCell ref="E1368:G1368"/>
    <mergeCell ref="B1370:G1370"/>
    <mergeCell ref="A1371:G1371"/>
    <mergeCell ref="A1374:D1376"/>
    <mergeCell ref="A1378:G1378"/>
    <mergeCell ref="D1314:E1314"/>
    <mergeCell ref="F1314:G1314"/>
    <mergeCell ref="D1316:E1316"/>
    <mergeCell ref="F1316:G1316"/>
    <mergeCell ref="A1318:G1318"/>
    <mergeCell ref="A1326:A1330"/>
    <mergeCell ref="A1331:A1335"/>
    <mergeCell ref="A1336:A1340"/>
    <mergeCell ref="A1341:A1345"/>
    <mergeCell ref="E1386:G1386"/>
    <mergeCell ref="E1387:G1387"/>
    <mergeCell ref="B1390:C1390"/>
    <mergeCell ref="B1391:C1391"/>
    <mergeCell ref="B1392:C1392"/>
    <mergeCell ref="B1393:C1393"/>
    <mergeCell ref="B1394:C1394"/>
    <mergeCell ref="B1395:C1395"/>
    <mergeCell ref="D1395:F1395"/>
    <mergeCell ref="A1380:G1380"/>
    <mergeCell ref="A1381:G1381"/>
    <mergeCell ref="A1382:G1382"/>
    <mergeCell ref="F1383:G1383"/>
    <mergeCell ref="B1384:B1385"/>
    <mergeCell ref="C1384:D1384"/>
    <mergeCell ref="E1384:G1384"/>
    <mergeCell ref="C1385:D1385"/>
    <mergeCell ref="E1385:G1385"/>
    <mergeCell ref="D1421:G1421"/>
    <mergeCell ref="D1423:G1423"/>
    <mergeCell ref="D1424:G1424"/>
    <mergeCell ref="D1425:G1425"/>
    <mergeCell ref="D1426:G1426"/>
    <mergeCell ref="D1427:G1427"/>
    <mergeCell ref="D1428:G1428"/>
    <mergeCell ref="D1429:G1429"/>
    <mergeCell ref="D1430:G1430"/>
    <mergeCell ref="B1396:C1396"/>
    <mergeCell ref="D1396:F1396"/>
    <mergeCell ref="A1398:G1398"/>
    <mergeCell ref="A1402:D1402"/>
    <mergeCell ref="A1403:D1403"/>
    <mergeCell ref="A1417:G1417"/>
    <mergeCell ref="D1418:G1418"/>
    <mergeCell ref="D1419:G1419"/>
    <mergeCell ref="D1420:G1420"/>
    <mergeCell ref="A1473:G1473"/>
    <mergeCell ref="A1474:G1474"/>
    <mergeCell ref="B1475:G1475"/>
    <mergeCell ref="B1476:G1476"/>
    <mergeCell ref="B1477:G1477"/>
    <mergeCell ref="H1477:I1477"/>
    <mergeCell ref="B1478:G1478"/>
    <mergeCell ref="A1500:G1500"/>
    <mergeCell ref="A1501:G1501"/>
    <mergeCell ref="D1431:G1431"/>
    <mergeCell ref="D1432:G1432"/>
    <mergeCell ref="D1433:G1433"/>
    <mergeCell ref="D1434:G1434"/>
    <mergeCell ref="D1435:G1435"/>
    <mergeCell ref="B1470:G1470"/>
    <mergeCell ref="A1471:G1471"/>
    <mergeCell ref="A1472:E1472"/>
    <mergeCell ref="F1472:G1472"/>
    <mergeCell ref="D1513:G1513"/>
    <mergeCell ref="D1514:E1514"/>
    <mergeCell ref="F1514:G1514"/>
    <mergeCell ref="F1516:G1516"/>
    <mergeCell ref="F1518:G1518"/>
    <mergeCell ref="B1520:G1520"/>
    <mergeCell ref="D1521:G1521"/>
    <mergeCell ref="D1522:E1522"/>
    <mergeCell ref="F1522:G1522"/>
    <mergeCell ref="A1502:G1502"/>
    <mergeCell ref="A1503:G1503"/>
    <mergeCell ref="B1504:G1504"/>
    <mergeCell ref="D1505:G1505"/>
    <mergeCell ref="D1506:E1506"/>
    <mergeCell ref="F1506:G1506"/>
    <mergeCell ref="F1508:G1508"/>
    <mergeCell ref="F1510:G1510"/>
    <mergeCell ref="B1512:G1512"/>
    <mergeCell ref="B1536:G1536"/>
    <mergeCell ref="D1537:G1537"/>
    <mergeCell ref="F1538:G1538"/>
    <mergeCell ref="F1540:G1540"/>
    <mergeCell ref="F1542:G1542"/>
    <mergeCell ref="B1544:G1544"/>
    <mergeCell ref="D1545:G1545"/>
    <mergeCell ref="F1546:G1546"/>
    <mergeCell ref="F1548:G1548"/>
    <mergeCell ref="F1524:G1524"/>
    <mergeCell ref="F1526:G1526"/>
    <mergeCell ref="B1528:G1528"/>
    <mergeCell ref="D1529:G1529"/>
    <mergeCell ref="D1530:E1530"/>
    <mergeCell ref="F1530:G1530"/>
    <mergeCell ref="D1532:E1532"/>
    <mergeCell ref="F1532:G1532"/>
    <mergeCell ref="D1534:E1534"/>
    <mergeCell ref="F1534:G1534"/>
    <mergeCell ref="A1560:G1560"/>
    <mergeCell ref="A1568:A1572"/>
    <mergeCell ref="A1573:A1577"/>
    <mergeCell ref="A1578:A1582"/>
    <mergeCell ref="A1583:A1587"/>
    <mergeCell ref="A1588:A1592"/>
    <mergeCell ref="A1593:A1597"/>
    <mergeCell ref="A1598:A1602"/>
    <mergeCell ref="E1604:G1604"/>
    <mergeCell ref="F1550:G1550"/>
    <mergeCell ref="B1552:G1552"/>
    <mergeCell ref="D1553:G1553"/>
    <mergeCell ref="D1554:E1554"/>
    <mergeCell ref="F1554:G1554"/>
    <mergeCell ref="D1556:E1556"/>
    <mergeCell ref="F1556:G1556"/>
    <mergeCell ref="D1558:E1558"/>
    <mergeCell ref="F1558:G1558"/>
    <mergeCell ref="B1626:B1627"/>
    <mergeCell ref="C1626:D1626"/>
    <mergeCell ref="E1626:G1626"/>
    <mergeCell ref="C1627:D1627"/>
    <mergeCell ref="E1627:G1627"/>
    <mergeCell ref="E1628:G1628"/>
    <mergeCell ref="E1629:G1629"/>
    <mergeCell ref="B1632:C1632"/>
    <mergeCell ref="B1633:C1633"/>
    <mergeCell ref="E1610:G1610"/>
    <mergeCell ref="B1612:G1612"/>
    <mergeCell ref="A1613:G1613"/>
    <mergeCell ref="A1616:D1618"/>
    <mergeCell ref="A1620:G1620"/>
    <mergeCell ref="A1622:G1622"/>
    <mergeCell ref="A1623:G1623"/>
    <mergeCell ref="A1624:G1624"/>
    <mergeCell ref="F1625:G1625"/>
    <mergeCell ref="A1645:D1645"/>
    <mergeCell ref="A1659:G1659"/>
    <mergeCell ref="D1660:G1660"/>
    <mergeCell ref="D1661:G1661"/>
    <mergeCell ref="D1662:G1662"/>
    <mergeCell ref="D1663:G1663"/>
    <mergeCell ref="D1665:G1665"/>
    <mergeCell ref="D1666:G1666"/>
    <mergeCell ref="D1667:G1667"/>
    <mergeCell ref="B1634:C1634"/>
    <mergeCell ref="B1635:C1635"/>
    <mergeCell ref="B1636:C1636"/>
    <mergeCell ref="B1637:C1637"/>
    <mergeCell ref="D1637:F1637"/>
    <mergeCell ref="B1638:C1638"/>
    <mergeCell ref="D1638:F1638"/>
    <mergeCell ref="A1640:G1640"/>
    <mergeCell ref="A1644:D1644"/>
    <mergeCell ref="D1677:G1677"/>
    <mergeCell ref="B1712:G1712"/>
    <mergeCell ref="A1713:G1713"/>
    <mergeCell ref="A1714:E1714"/>
    <mergeCell ref="F1714:G1714"/>
    <mergeCell ref="A1715:G1715"/>
    <mergeCell ref="A1716:G1716"/>
    <mergeCell ref="B1717:G1717"/>
    <mergeCell ref="B1718:G1718"/>
    <mergeCell ref="D1668:G1668"/>
    <mergeCell ref="D1669:G1669"/>
    <mergeCell ref="D1670:G1670"/>
    <mergeCell ref="D1671:G1671"/>
    <mergeCell ref="D1672:G1672"/>
    <mergeCell ref="D1673:G1673"/>
    <mergeCell ref="D1674:G1674"/>
    <mergeCell ref="D1675:G1675"/>
    <mergeCell ref="D1676:G1676"/>
    <mergeCell ref="D1748:E1748"/>
    <mergeCell ref="F1748:G1748"/>
    <mergeCell ref="F1750:G1750"/>
    <mergeCell ref="F1752:G1752"/>
    <mergeCell ref="B1754:G1754"/>
    <mergeCell ref="D1755:G1755"/>
    <mergeCell ref="D1756:E1756"/>
    <mergeCell ref="F1756:G1756"/>
    <mergeCell ref="F1758:G1758"/>
    <mergeCell ref="B1719:G1719"/>
    <mergeCell ref="H1719:I1719"/>
    <mergeCell ref="B1720:G1720"/>
    <mergeCell ref="A1742:G1742"/>
    <mergeCell ref="A1743:G1743"/>
    <mergeCell ref="A1744:G1744"/>
    <mergeCell ref="A1745:G1745"/>
    <mergeCell ref="B1746:G1746"/>
    <mergeCell ref="D1747:G1747"/>
    <mergeCell ref="D1772:E1772"/>
    <mergeCell ref="F1772:G1772"/>
    <mergeCell ref="D1774:E1774"/>
    <mergeCell ref="F1774:G1774"/>
    <mergeCell ref="D1776:E1776"/>
    <mergeCell ref="F1776:G1776"/>
    <mergeCell ref="B1778:G1778"/>
    <mergeCell ref="D1779:G1779"/>
    <mergeCell ref="F1780:G1780"/>
    <mergeCell ref="F1760:G1760"/>
    <mergeCell ref="B1762:G1762"/>
    <mergeCell ref="D1763:G1763"/>
    <mergeCell ref="D1764:E1764"/>
    <mergeCell ref="F1764:G1764"/>
    <mergeCell ref="F1766:G1766"/>
    <mergeCell ref="F1768:G1768"/>
    <mergeCell ref="B1770:G1770"/>
    <mergeCell ref="D1771:G1771"/>
    <mergeCell ref="D1796:E1796"/>
    <mergeCell ref="F1796:G1796"/>
    <mergeCell ref="D1798:E1798"/>
    <mergeCell ref="F1798:G1798"/>
    <mergeCell ref="D1800:E1800"/>
    <mergeCell ref="F1800:G1800"/>
    <mergeCell ref="A1802:G1802"/>
    <mergeCell ref="A1810:A1814"/>
    <mergeCell ref="A1815:A1819"/>
    <mergeCell ref="F1782:G1782"/>
    <mergeCell ref="F1784:G1784"/>
    <mergeCell ref="B1786:G1786"/>
    <mergeCell ref="D1787:G1787"/>
    <mergeCell ref="F1788:G1788"/>
    <mergeCell ref="F1790:G1790"/>
    <mergeCell ref="F1792:G1792"/>
    <mergeCell ref="B1794:G1794"/>
    <mergeCell ref="D1795:G1795"/>
    <mergeCell ref="A1858:D1860"/>
    <mergeCell ref="A1862:G1862"/>
    <mergeCell ref="A1864:G1864"/>
    <mergeCell ref="A1865:G1865"/>
    <mergeCell ref="A1866:G1866"/>
    <mergeCell ref="F1867:G1867"/>
    <mergeCell ref="B1868:B1869"/>
    <mergeCell ref="C1868:D1868"/>
    <mergeCell ref="E1868:G1868"/>
    <mergeCell ref="C1869:D1869"/>
    <mergeCell ref="E1869:G1869"/>
    <mergeCell ref="A1820:A1824"/>
    <mergeCell ref="A1825:A1829"/>
    <mergeCell ref="A1830:A1834"/>
    <mergeCell ref="A1835:A1839"/>
    <mergeCell ref="A1840:A1844"/>
    <mergeCell ref="E1846:G1846"/>
    <mergeCell ref="E1852:G1852"/>
    <mergeCell ref="B1854:G1854"/>
    <mergeCell ref="A1855:G1855"/>
    <mergeCell ref="B1880:C1880"/>
    <mergeCell ref="D1880:F1880"/>
    <mergeCell ref="A1882:G1882"/>
    <mergeCell ref="A1886:D1886"/>
    <mergeCell ref="A1887:D1887"/>
    <mergeCell ref="A1903:G1903"/>
    <mergeCell ref="D1904:G1904"/>
    <mergeCell ref="D1905:G1905"/>
    <mergeCell ref="D1906:G1906"/>
    <mergeCell ref="E1870:G1870"/>
    <mergeCell ref="E1871:G1871"/>
    <mergeCell ref="B1874:C1874"/>
    <mergeCell ref="B1875:C1875"/>
    <mergeCell ref="B1876:C1876"/>
    <mergeCell ref="B1877:C1877"/>
    <mergeCell ref="B1878:C1878"/>
    <mergeCell ref="B1879:C1879"/>
    <mergeCell ref="D1879:F1879"/>
    <mergeCell ref="D1917:G1917"/>
    <mergeCell ref="D1918:G1918"/>
    <mergeCell ref="D1919:G1919"/>
    <mergeCell ref="D1920:G1920"/>
    <mergeCell ref="D1921:G1921"/>
    <mergeCell ref="B1956:G1956"/>
    <mergeCell ref="A1957:G1957"/>
    <mergeCell ref="A1958:E1958"/>
    <mergeCell ref="F1958:G1958"/>
    <mergeCell ref="D1907:G1907"/>
    <mergeCell ref="D1909:G1909"/>
    <mergeCell ref="D1910:G1910"/>
    <mergeCell ref="D1911:G1911"/>
    <mergeCell ref="D1912:G1912"/>
    <mergeCell ref="D1913:G1913"/>
    <mergeCell ref="D1914:G1914"/>
    <mergeCell ref="D1915:G1915"/>
    <mergeCell ref="D1916:G1916"/>
    <mergeCell ref="A1988:G1988"/>
    <mergeCell ref="A1989:G1989"/>
    <mergeCell ref="B1990:G1990"/>
    <mergeCell ref="D1991:G1991"/>
    <mergeCell ref="D1992:E1992"/>
    <mergeCell ref="F1992:G1992"/>
    <mergeCell ref="F1994:G1994"/>
    <mergeCell ref="F1996:G1996"/>
    <mergeCell ref="B1998:G1998"/>
    <mergeCell ref="A1959:G1959"/>
    <mergeCell ref="A1960:G1960"/>
    <mergeCell ref="B1961:G1961"/>
    <mergeCell ref="B1962:G1962"/>
    <mergeCell ref="B1963:G1963"/>
    <mergeCell ref="H1963:I1963"/>
    <mergeCell ref="B1964:G1964"/>
    <mergeCell ref="A1986:G1986"/>
    <mergeCell ref="A1987:G1987"/>
    <mergeCell ref="F2010:G2010"/>
    <mergeCell ref="F2012:G2012"/>
    <mergeCell ref="B2014:G2014"/>
    <mergeCell ref="D2015:G2015"/>
    <mergeCell ref="D2016:E2016"/>
    <mergeCell ref="F2016:G2016"/>
    <mergeCell ref="D2018:E2018"/>
    <mergeCell ref="F2018:G2018"/>
    <mergeCell ref="D2020:E2020"/>
    <mergeCell ref="F2020:G2020"/>
    <mergeCell ref="D1999:G1999"/>
    <mergeCell ref="D2000:E2000"/>
    <mergeCell ref="F2000:G2000"/>
    <mergeCell ref="F2002:G2002"/>
    <mergeCell ref="F2004:G2004"/>
    <mergeCell ref="B2006:G2006"/>
    <mergeCell ref="D2007:G2007"/>
    <mergeCell ref="D2008:E2008"/>
    <mergeCell ref="F2008:G2008"/>
    <mergeCell ref="F2036:G2036"/>
    <mergeCell ref="B2038:G2038"/>
    <mergeCell ref="D2039:G2039"/>
    <mergeCell ref="D2040:E2040"/>
    <mergeCell ref="F2040:G2040"/>
    <mergeCell ref="D2042:E2042"/>
    <mergeCell ref="F2042:G2042"/>
    <mergeCell ref="D2044:E2044"/>
    <mergeCell ref="F2044:G2044"/>
    <mergeCell ref="B2022:G2022"/>
    <mergeCell ref="D2023:G2023"/>
    <mergeCell ref="F2024:G2024"/>
    <mergeCell ref="F2026:G2026"/>
    <mergeCell ref="F2028:G2028"/>
    <mergeCell ref="B2030:G2030"/>
    <mergeCell ref="D2031:G2031"/>
    <mergeCell ref="F2032:G2032"/>
    <mergeCell ref="F2034:G2034"/>
    <mergeCell ref="E2096:G2096"/>
    <mergeCell ref="B2098:G2098"/>
    <mergeCell ref="A2099:G2099"/>
    <mergeCell ref="A2102:D2104"/>
    <mergeCell ref="A2106:G2106"/>
    <mergeCell ref="A2108:G2108"/>
    <mergeCell ref="A2109:G2109"/>
    <mergeCell ref="A2110:G2110"/>
    <mergeCell ref="F2111:G2111"/>
    <mergeCell ref="A2046:G2046"/>
    <mergeCell ref="A2054:A2058"/>
    <mergeCell ref="A2059:A2063"/>
    <mergeCell ref="A2064:A2068"/>
    <mergeCell ref="A2069:A2073"/>
    <mergeCell ref="A2074:A2078"/>
    <mergeCell ref="A2079:A2083"/>
    <mergeCell ref="A2084:A2088"/>
    <mergeCell ref="E2090:G2090"/>
    <mergeCell ref="A2131:D2131"/>
    <mergeCell ref="B2120:C2120"/>
    <mergeCell ref="B2121:C2121"/>
    <mergeCell ref="B2122:C2122"/>
    <mergeCell ref="B2123:C2123"/>
    <mergeCell ref="D2123:F2123"/>
    <mergeCell ref="B2124:C2124"/>
    <mergeCell ref="D2124:F2124"/>
    <mergeCell ref="A2126:G2126"/>
    <mergeCell ref="A2130:D2130"/>
    <mergeCell ref="B2112:B2113"/>
    <mergeCell ref="C2112:D2112"/>
    <mergeCell ref="E2112:G2112"/>
    <mergeCell ref="C2113:D2113"/>
    <mergeCell ref="E2113:G2113"/>
    <mergeCell ref="E2114:G2114"/>
    <mergeCell ref="E2115:G2115"/>
    <mergeCell ref="B2118:C2118"/>
    <mergeCell ref="B2119:C2119"/>
    <mergeCell ref="A2378:G2378"/>
    <mergeCell ref="D2379:G2379"/>
    <mergeCell ref="D2380:G2380"/>
    <mergeCell ref="D2381:G2381"/>
    <mergeCell ref="D2382:G2382"/>
    <mergeCell ref="D2384:G2384"/>
    <mergeCell ref="D2385:G2385"/>
    <mergeCell ref="D2386:G2386"/>
    <mergeCell ref="D2387:G2387"/>
    <mergeCell ref="D2388:G2388"/>
    <mergeCell ref="D2389:G2389"/>
    <mergeCell ref="D2390:G2390"/>
    <mergeCell ref="D2391:G2391"/>
    <mergeCell ref="D2392:G2392"/>
    <mergeCell ref="D2393:G2393"/>
    <mergeCell ref="D2394:G2394"/>
    <mergeCell ref="D2395:G2395"/>
    <mergeCell ref="D2396:G2396"/>
    <mergeCell ref="B2431:G2431"/>
    <mergeCell ref="A2432:G2432"/>
    <mergeCell ref="A2433:E2433"/>
    <mergeCell ref="F2433:G2433"/>
    <mergeCell ref="A2434:G2434"/>
    <mergeCell ref="A2435:G2435"/>
    <mergeCell ref="B2436:G2436"/>
    <mergeCell ref="B2437:G2437"/>
    <mergeCell ref="B2438:G2438"/>
    <mergeCell ref="H2438:I2438"/>
    <mergeCell ref="B2439:G2439"/>
    <mergeCell ref="A2461:G2461"/>
    <mergeCell ref="A2462:G2462"/>
    <mergeCell ref="A2463:G2463"/>
    <mergeCell ref="A2464:G2464"/>
    <mergeCell ref="B2465:G2465"/>
    <mergeCell ref="D2466:G2466"/>
    <mergeCell ref="D2467:E2467"/>
    <mergeCell ref="F2467:G2467"/>
    <mergeCell ref="F2469:G2469"/>
    <mergeCell ref="F2471:G2471"/>
    <mergeCell ref="B2473:G2473"/>
    <mergeCell ref="D2474:G2474"/>
    <mergeCell ref="D2475:E2475"/>
    <mergeCell ref="F2475:G2475"/>
    <mergeCell ref="F2477:G2477"/>
    <mergeCell ref="F2479:G2479"/>
    <mergeCell ref="B2481:G2481"/>
    <mergeCell ref="D2482:G2482"/>
    <mergeCell ref="D2483:E2483"/>
    <mergeCell ref="F2483:G2483"/>
    <mergeCell ref="F2485:G2485"/>
    <mergeCell ref="F2487:G2487"/>
    <mergeCell ref="B2489:G2489"/>
    <mergeCell ref="D2490:G2490"/>
    <mergeCell ref="D2491:E2491"/>
    <mergeCell ref="F2491:G2491"/>
    <mergeCell ref="D2493:E2493"/>
    <mergeCell ref="F2493:G2493"/>
    <mergeCell ref="D2495:E2495"/>
    <mergeCell ref="F2495:G2495"/>
    <mergeCell ref="B2497:G2497"/>
    <mergeCell ref="D2498:G2498"/>
    <mergeCell ref="F2499:G2499"/>
    <mergeCell ref="F2501:G2501"/>
    <mergeCell ref="F2503:G2503"/>
    <mergeCell ref="B2505:G2505"/>
    <mergeCell ref="D2506:G2506"/>
    <mergeCell ref="F2507:G2507"/>
    <mergeCell ref="F2509:G2509"/>
    <mergeCell ref="F2511:G2511"/>
    <mergeCell ref="B2513:G2513"/>
    <mergeCell ref="D2514:G2514"/>
    <mergeCell ref="D2515:E2515"/>
    <mergeCell ref="F2515:G2515"/>
    <mergeCell ref="D2517:E2517"/>
    <mergeCell ref="F2517:G2517"/>
    <mergeCell ref="D2519:E2519"/>
    <mergeCell ref="F2519:G2519"/>
    <mergeCell ref="A2521:G2521"/>
    <mergeCell ref="A2529:A2533"/>
    <mergeCell ref="A2534:A2538"/>
    <mergeCell ref="A2539:A2543"/>
    <mergeCell ref="A2544:A2548"/>
    <mergeCell ref="A2549:A2553"/>
    <mergeCell ref="A2554:A2558"/>
    <mergeCell ref="A2559:A2563"/>
    <mergeCell ref="E2565:G2565"/>
    <mergeCell ref="E2571:G2571"/>
    <mergeCell ref="B2573:G2573"/>
    <mergeCell ref="A2574:G2574"/>
    <mergeCell ref="A2577:D2579"/>
    <mergeCell ref="A2581:G2581"/>
    <mergeCell ref="A2583:G2583"/>
    <mergeCell ref="A2584:G2584"/>
    <mergeCell ref="A2585:G2585"/>
    <mergeCell ref="F2586:G2586"/>
    <mergeCell ref="B2587:B2588"/>
    <mergeCell ref="C2587:D2587"/>
    <mergeCell ref="E2587:G2587"/>
    <mergeCell ref="C2588:D2588"/>
    <mergeCell ref="E2588:G2588"/>
    <mergeCell ref="E2589:G2589"/>
    <mergeCell ref="E2590:G2590"/>
    <mergeCell ref="B2593:C2593"/>
    <mergeCell ref="B2594:C2594"/>
    <mergeCell ref="B2595:C2595"/>
    <mergeCell ref="B2596:C2596"/>
    <mergeCell ref="B2597:C2597"/>
    <mergeCell ref="B2598:C2598"/>
    <mergeCell ref="D2598:F2598"/>
    <mergeCell ref="B2599:C2599"/>
    <mergeCell ref="D2599:F2599"/>
    <mergeCell ref="A2601:G2601"/>
    <mergeCell ref="A2605:D2605"/>
    <mergeCell ref="A2606:D2606"/>
    <mergeCell ref="A2620:G2620"/>
    <mergeCell ref="D2621:G2621"/>
    <mergeCell ref="D2622:G2622"/>
    <mergeCell ref="D2623:G2623"/>
    <mergeCell ref="D2624:G2624"/>
    <mergeCell ref="D2626:G2626"/>
    <mergeCell ref="D2627:G2627"/>
    <mergeCell ref="D2628:G2628"/>
    <mergeCell ref="D2629:G2629"/>
    <mergeCell ref="D2630:G2630"/>
    <mergeCell ref="D2631:G2631"/>
    <mergeCell ref="D2632:G2632"/>
    <mergeCell ref="D2633:G2633"/>
    <mergeCell ref="D2634:G2634"/>
    <mergeCell ref="D2635:G2635"/>
    <mergeCell ref="D2636:G2636"/>
    <mergeCell ref="D2637:G2637"/>
    <mergeCell ref="D2638:G2638"/>
    <mergeCell ref="B2673:G2673"/>
    <mergeCell ref="A2674:G2674"/>
    <mergeCell ref="A2675:E2675"/>
    <mergeCell ref="F2675:G2675"/>
    <mergeCell ref="A2676:G2676"/>
    <mergeCell ref="A2677:G2677"/>
    <mergeCell ref="B2678:G2678"/>
    <mergeCell ref="B2679:G2679"/>
    <mergeCell ref="B2680:G2680"/>
    <mergeCell ref="H2680:I2680"/>
    <mergeCell ref="B2681:G2681"/>
    <mergeCell ref="A2703:G2703"/>
    <mergeCell ref="A2704:G2704"/>
    <mergeCell ref="A2705:G2705"/>
    <mergeCell ref="A2706:G2706"/>
    <mergeCell ref="B2707:G2707"/>
    <mergeCell ref="D2708:G2708"/>
    <mergeCell ref="D2709:E2709"/>
    <mergeCell ref="F2709:G2709"/>
    <mergeCell ref="F2711:G2711"/>
    <mergeCell ref="F2713:G2713"/>
    <mergeCell ref="B2715:G2715"/>
    <mergeCell ref="D2716:G2716"/>
    <mergeCell ref="D2717:E2717"/>
    <mergeCell ref="F2717:G2717"/>
    <mergeCell ref="F2719:G2719"/>
    <mergeCell ref="F2721:G2721"/>
    <mergeCell ref="B2723:G2723"/>
    <mergeCell ref="D2724:G2724"/>
    <mergeCell ref="D2725:E2725"/>
    <mergeCell ref="F2725:G2725"/>
    <mergeCell ref="F2727:G2727"/>
    <mergeCell ref="F2729:G2729"/>
    <mergeCell ref="B2731:G2731"/>
    <mergeCell ref="D2732:G2732"/>
    <mergeCell ref="D2733:E2733"/>
    <mergeCell ref="F2733:G2733"/>
    <mergeCell ref="D2735:E2735"/>
    <mergeCell ref="F2735:G2735"/>
    <mergeCell ref="D2737:E2737"/>
    <mergeCell ref="F2737:G2737"/>
    <mergeCell ref="B2739:G2739"/>
    <mergeCell ref="D2740:G2740"/>
    <mergeCell ref="F2741:G2741"/>
    <mergeCell ref="F2743:G2743"/>
    <mergeCell ref="F2745:G2745"/>
    <mergeCell ref="B2747:G2747"/>
    <mergeCell ref="D2748:G2748"/>
    <mergeCell ref="F2749:G2749"/>
    <mergeCell ref="F2751:G2751"/>
    <mergeCell ref="F2753:G2753"/>
    <mergeCell ref="B2755:G2755"/>
    <mergeCell ref="D2756:G2756"/>
    <mergeCell ref="D2757:E2757"/>
    <mergeCell ref="F2757:G2757"/>
    <mergeCell ref="D2759:E2759"/>
    <mergeCell ref="F2759:G2759"/>
    <mergeCell ref="A2947:F2947"/>
    <mergeCell ref="A2864:G2864"/>
    <mergeCell ref="D2761:E2761"/>
    <mergeCell ref="F2761:G2761"/>
    <mergeCell ref="A2763:G2763"/>
    <mergeCell ref="A2771:A2775"/>
    <mergeCell ref="A2776:A2780"/>
    <mergeCell ref="A2781:A2785"/>
    <mergeCell ref="A2786:A2790"/>
    <mergeCell ref="A2791:A2795"/>
    <mergeCell ref="A2796:A2800"/>
    <mergeCell ref="A2801:A2805"/>
    <mergeCell ref="E2807:G2807"/>
    <mergeCell ref="E2813:G2813"/>
    <mergeCell ref="B2815:G2815"/>
    <mergeCell ref="A2816:G2816"/>
    <mergeCell ref="A2819:D2821"/>
    <mergeCell ref="A2823:G2823"/>
    <mergeCell ref="A2825:G2825"/>
    <mergeCell ref="D2881:G2881"/>
    <mergeCell ref="D2918:G2918"/>
    <mergeCell ref="B2841:C2841"/>
    <mergeCell ref="D2841:F2841"/>
    <mergeCell ref="A2843:G2843"/>
    <mergeCell ref="A2847:D2847"/>
    <mergeCell ref="A2848:D2848"/>
    <mergeCell ref="E2920:F2920"/>
    <mergeCell ref="B2925:F2925"/>
    <mergeCell ref="A2937:A2938"/>
    <mergeCell ref="B2937:B2938"/>
    <mergeCell ref="C2937:C2938"/>
    <mergeCell ref="D2937:F2937"/>
    <mergeCell ref="A2949:C2949"/>
    <mergeCell ref="A2950:C2950"/>
    <mergeCell ref="A2826:G2826"/>
    <mergeCell ref="A2827:G2827"/>
    <mergeCell ref="F2828:G2828"/>
    <mergeCell ref="B2829:B2830"/>
    <mergeCell ref="C2829:D2829"/>
    <mergeCell ref="E2829:G2829"/>
    <mergeCell ref="C2830:D2830"/>
    <mergeCell ref="E2830:G2830"/>
    <mergeCell ref="E2831:G2831"/>
    <mergeCell ref="E2832:G2832"/>
    <mergeCell ref="B2835:C2835"/>
    <mergeCell ref="B2836:C2836"/>
    <mergeCell ref="B2837:C2837"/>
    <mergeCell ref="B2838:C2838"/>
    <mergeCell ref="B2839:C2839"/>
    <mergeCell ref="B2840:C2840"/>
    <mergeCell ref="D2840:F2840"/>
    <mergeCell ref="A2861:A2862"/>
    <mergeCell ref="B2863:G2863"/>
    <mergeCell ref="D2883:G2883"/>
    <mergeCell ref="D2884:G2884"/>
    <mergeCell ref="D2885:G2885"/>
    <mergeCell ref="D2886:G2886"/>
    <mergeCell ref="D2888:G2888"/>
    <mergeCell ref="D2889:G2889"/>
    <mergeCell ref="D2890:G2890"/>
    <mergeCell ref="D2891:G2891"/>
    <mergeCell ref="D2892:G2892"/>
    <mergeCell ref="D2893:G2893"/>
    <mergeCell ref="D2894:G2894"/>
    <mergeCell ref="D2895:G2895"/>
    <mergeCell ref="D2896:G2896"/>
    <mergeCell ref="D2897:G2897"/>
    <mergeCell ref="D2898:G2898"/>
    <mergeCell ref="D2865:G2865"/>
    <mergeCell ref="D2866:G2866"/>
    <mergeCell ref="D2867:G2867"/>
    <mergeCell ref="D2868:G2868"/>
    <mergeCell ref="D2870:G2870"/>
    <mergeCell ref="D2871:G2871"/>
    <mergeCell ref="D2872:G2872"/>
    <mergeCell ref="D2873:G2873"/>
    <mergeCell ref="D2874:G2874"/>
    <mergeCell ref="D2875:G2875"/>
    <mergeCell ref="D2876:G2876"/>
    <mergeCell ref="D2877:G2877"/>
    <mergeCell ref="D2878:G2878"/>
    <mergeCell ref="D2879:G2879"/>
    <mergeCell ref="D2880:G2880"/>
    <mergeCell ref="A2921:G2921"/>
    <mergeCell ref="B2922:G2922"/>
    <mergeCell ref="B2923:G2923"/>
    <mergeCell ref="B2924:G2924"/>
    <mergeCell ref="B2943:E2943"/>
    <mergeCell ref="B2944:E2944"/>
    <mergeCell ref="B2945:E2945"/>
    <mergeCell ref="B2946:E2946"/>
    <mergeCell ref="D2899:G2899"/>
    <mergeCell ref="D2901:G2901"/>
    <mergeCell ref="D2902:G2902"/>
    <mergeCell ref="D2903:G2903"/>
    <mergeCell ref="D2904:G2904"/>
    <mergeCell ref="D2906:G2906"/>
    <mergeCell ref="D2907:G2907"/>
    <mergeCell ref="D2908:G2908"/>
    <mergeCell ref="D2909:G2909"/>
    <mergeCell ref="D2910:G2910"/>
    <mergeCell ref="D2911:G2911"/>
    <mergeCell ref="D2912:G2912"/>
    <mergeCell ref="D2913:G2913"/>
    <mergeCell ref="D2914:G2914"/>
    <mergeCell ref="D2915:G2915"/>
    <mergeCell ref="D2916:G2916"/>
    <mergeCell ref="D2917:G2917"/>
    <mergeCell ref="A2919:F2919"/>
  </mergeCells>
  <hyperlinks>
    <hyperlink ref="H43" r:id="rId1"/>
    <hyperlink ref="H42" r:id="rId2"/>
    <hyperlink ref="H41" r:id="rId3"/>
    <hyperlink ref="H275" r:id="rId4"/>
    <hyperlink ref="H274" r:id="rId5"/>
    <hyperlink ref="H273" r:id="rId6"/>
    <hyperlink ref="H515" r:id="rId7"/>
    <hyperlink ref="H514" r:id="rId8"/>
    <hyperlink ref="H513" r:id="rId9"/>
    <hyperlink ref="E524" r:id="rId10"/>
    <hyperlink ref="F524" r:id="rId11"/>
    <hyperlink ref="G524" r:id="rId12"/>
    <hyperlink ref="H751" r:id="rId13"/>
    <hyperlink ref="H750" r:id="rId14"/>
    <hyperlink ref="H749" r:id="rId15"/>
    <hyperlink ref="H991" r:id="rId16"/>
    <hyperlink ref="H990" r:id="rId17"/>
    <hyperlink ref="H989" r:id="rId18"/>
    <hyperlink ref="H1235" r:id="rId19"/>
    <hyperlink ref="H1234" r:id="rId20"/>
    <hyperlink ref="H1233" r:id="rId21"/>
    <hyperlink ref="H1477" r:id="rId22"/>
    <hyperlink ref="H1476" r:id="rId23"/>
    <hyperlink ref="H1475" r:id="rId24"/>
    <hyperlink ref="H1719" r:id="rId25"/>
    <hyperlink ref="H1718" r:id="rId26"/>
    <hyperlink ref="H1717" r:id="rId27"/>
    <hyperlink ref="H1963" r:id="rId28"/>
    <hyperlink ref="H1962" r:id="rId29"/>
    <hyperlink ref="H1961" r:id="rId30"/>
    <hyperlink ref="E1972" r:id="rId31"/>
    <hyperlink ref="F1972" r:id="rId32"/>
    <hyperlink ref="G1972" r:id="rId33"/>
    <hyperlink ref="H2205" r:id="rId34"/>
    <hyperlink ref="H2204" r:id="rId35"/>
    <hyperlink ref="H2203" r:id="rId36"/>
    <hyperlink ref="E2214" r:id="rId37"/>
    <hyperlink ref="F2214" r:id="rId38"/>
    <hyperlink ref="H2438" r:id="rId39"/>
    <hyperlink ref="H2437" r:id="rId40"/>
    <hyperlink ref="H2436" r:id="rId41"/>
    <hyperlink ref="H2680" r:id="rId42"/>
    <hyperlink ref="H2679" r:id="rId43"/>
    <hyperlink ref="H2678" r:id="rId44"/>
    <hyperlink ref="H3013" r:id="rId45"/>
    <hyperlink ref="H3012" r:id="rId46"/>
    <hyperlink ref="H3011" r:id="rId47"/>
    <hyperlink ref="H3252" r:id="rId48"/>
    <hyperlink ref="H3251" r:id="rId49"/>
    <hyperlink ref="H3250" r:id="rId50"/>
    <hyperlink ref="E3261" r:id="rId51"/>
    <hyperlink ref="F3261" r:id="rId52"/>
  </hyperlinks>
  <pageMargins left="0.70866141732283472" right="0.51181102362204722" top="0.55118110236220474" bottom="0.55118110236220474" header="0.31496062992125984" footer="0.31496062992125984"/>
  <pageSetup paperSize="9" firstPageNumber="21" orientation="landscape" useFirstPageNumber="1" r:id="rId53"/>
  <headerFooter>
    <oddFooter>&amp;C&amp;P</oddFooter>
  </headerFooter>
  <drawing r:id="rId5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0"/>
  <sheetViews>
    <sheetView zoomScale="80" zoomScaleNormal="80" workbookViewId="0">
      <selection activeCell="H7" sqref="H7"/>
    </sheetView>
  </sheetViews>
  <sheetFormatPr defaultColWidth="9.140625" defaultRowHeight="15.75"/>
  <cols>
    <col min="1" max="1" width="4.42578125" style="1" customWidth="1"/>
    <col min="2" max="2" width="52.42578125" style="1" customWidth="1"/>
    <col min="3" max="3" width="7" style="1" hidden="1" customWidth="1"/>
    <col min="4" max="4" width="12.7109375" style="1" hidden="1" customWidth="1"/>
    <col min="5" max="5" width="9.5703125" style="1" customWidth="1"/>
    <col min="6" max="6" width="8.28515625" style="1" customWidth="1"/>
    <col min="7" max="7" width="15.28515625" style="1" hidden="1" customWidth="1"/>
    <col min="8" max="8" width="16.28515625" style="1" customWidth="1"/>
    <col min="9" max="9" width="12" style="13" hidden="1" customWidth="1"/>
    <col min="10" max="10" width="25.7109375" style="13" hidden="1" customWidth="1"/>
    <col min="11" max="11" width="44" style="13" hidden="1" customWidth="1"/>
    <col min="12" max="12" width="17.7109375" style="1" hidden="1" customWidth="1"/>
    <col min="13" max="24" width="9.140625" style="12" hidden="1" customWidth="1"/>
    <col min="25" max="26" width="9.140625" style="1" hidden="1" customWidth="1"/>
    <col min="27" max="31" width="9.140625" style="15" hidden="1" customWidth="1"/>
    <col min="32" max="32" width="9.140625" style="1" hidden="1" customWidth="1"/>
    <col min="33" max="33" width="14.5703125" style="1" customWidth="1"/>
    <col min="34" max="34" width="22" style="1" customWidth="1"/>
    <col min="35" max="35" width="22.28515625" style="1" customWidth="1"/>
    <col min="36" max="36" width="16.42578125" style="1" customWidth="1"/>
    <col min="37" max="16384" width="9.140625" style="1"/>
  </cols>
  <sheetData>
    <row r="1" spans="1:39" ht="22.35" customHeight="1">
      <c r="A1" s="281" t="s">
        <v>0</v>
      </c>
      <c r="B1" s="281"/>
      <c r="C1" s="281"/>
      <c r="D1" s="281"/>
      <c r="E1" s="281"/>
      <c r="F1" s="281"/>
      <c r="G1" s="281"/>
      <c r="H1" s="281"/>
    </row>
    <row r="2" spans="1:39">
      <c r="A2" s="281" t="s">
        <v>588</v>
      </c>
      <c r="B2" s="281"/>
      <c r="C2" s="281"/>
      <c r="D2" s="281"/>
      <c r="E2" s="281"/>
      <c r="F2" s="281"/>
      <c r="G2" s="281"/>
      <c r="H2" s="281"/>
    </row>
    <row r="3" spans="1:39" ht="6.6" customHeight="1"/>
    <row r="4" spans="1:39" ht="50.45" customHeight="1">
      <c r="A4" s="187" t="s">
        <v>27</v>
      </c>
      <c r="B4" s="187" t="s">
        <v>2</v>
      </c>
      <c r="C4" s="187" t="s">
        <v>3</v>
      </c>
      <c r="D4" s="187" t="s">
        <v>4</v>
      </c>
      <c r="E4" s="187" t="s">
        <v>5</v>
      </c>
      <c r="F4" s="187" t="s">
        <v>6</v>
      </c>
      <c r="G4" s="187" t="s">
        <v>7</v>
      </c>
      <c r="H4" s="187" t="s">
        <v>8</v>
      </c>
      <c r="I4" s="4" t="s">
        <v>40</v>
      </c>
      <c r="J4" s="4" t="s">
        <v>58</v>
      </c>
      <c r="K4" s="4" t="s">
        <v>59</v>
      </c>
    </row>
    <row r="5" spans="1:39" ht="51.6" customHeight="1">
      <c r="A5" s="16" t="s">
        <v>9</v>
      </c>
      <c r="B5" s="198" t="s">
        <v>638</v>
      </c>
      <c r="C5" s="2">
        <v>2021</v>
      </c>
      <c r="D5" s="2" t="s">
        <v>10</v>
      </c>
      <c r="E5" s="188" t="s">
        <v>11</v>
      </c>
      <c r="F5" s="2">
        <v>1</v>
      </c>
      <c r="G5" s="3">
        <f>'oo too con'!E164</f>
        <v>734394000</v>
      </c>
      <c r="H5" s="3">
        <v>1144000000</v>
      </c>
      <c r="I5" s="2"/>
      <c r="J5" s="3">
        <v>170000000</v>
      </c>
      <c r="K5" s="3" t="s">
        <v>60</v>
      </c>
      <c r="L5" s="1">
        <f>(225000000+230000000+235000000)/3*95%</f>
        <v>218500000</v>
      </c>
      <c r="M5" s="189" t="s">
        <v>29</v>
      </c>
      <c r="N5" s="189" t="s">
        <v>30</v>
      </c>
      <c r="O5" s="189" t="s">
        <v>31</v>
      </c>
      <c r="P5" s="189" t="s">
        <v>32</v>
      </c>
      <c r="AB5" s="15" t="s">
        <v>30</v>
      </c>
      <c r="AC5" s="15" t="s">
        <v>30</v>
      </c>
      <c r="AD5" s="15" t="s">
        <v>30</v>
      </c>
    </row>
    <row r="6" spans="1:39" ht="51.6" hidden="1" customHeight="1">
      <c r="A6" s="16">
        <v>2</v>
      </c>
      <c r="B6" s="198" t="s">
        <v>627</v>
      </c>
      <c r="C6" s="2"/>
      <c r="D6" s="2"/>
      <c r="E6" s="188" t="s">
        <v>11</v>
      </c>
      <c r="F6" s="2">
        <v>1</v>
      </c>
      <c r="G6" s="3"/>
      <c r="H6" s="3"/>
      <c r="I6" s="2"/>
      <c r="J6" s="3"/>
      <c r="K6" s="3"/>
      <c r="M6" s="189"/>
      <c r="N6" s="189"/>
      <c r="O6" s="189"/>
      <c r="P6" s="189"/>
      <c r="AM6" s="1">
        <f>450/1.08*0.95</f>
        <v>395.83333333333326</v>
      </c>
    </row>
    <row r="7" spans="1:39" s="192" customFormat="1" ht="15" customHeight="1">
      <c r="A7" s="282" t="s">
        <v>13</v>
      </c>
      <c r="B7" s="282"/>
      <c r="C7" s="246"/>
      <c r="D7" s="246"/>
      <c r="E7" s="187"/>
      <c r="F7" s="4"/>
      <c r="G7" s="17"/>
      <c r="H7" s="17">
        <f>SUM(H5:H6)</f>
        <v>1144000000</v>
      </c>
      <c r="I7" s="191"/>
      <c r="J7" s="17">
        <f>SUM(J5:J5)</f>
        <v>170000000</v>
      </c>
      <c r="K7" s="17"/>
      <c r="M7" s="193"/>
      <c r="N7" s="193"/>
      <c r="O7" s="193"/>
      <c r="P7" s="193"/>
      <c r="Q7" s="193"/>
      <c r="R7" s="193"/>
      <c r="S7" s="193"/>
      <c r="T7" s="193"/>
      <c r="U7" s="193"/>
      <c r="V7" s="193"/>
      <c r="W7" s="193"/>
      <c r="X7" s="193"/>
      <c r="AA7" s="194"/>
      <c r="AB7" s="194"/>
      <c r="AC7" s="194"/>
      <c r="AD7" s="194"/>
      <c r="AE7" s="194"/>
    </row>
    <row r="8" spans="1:39" s="5" customFormat="1" ht="19.350000000000001" customHeight="1">
      <c r="A8" s="283" t="s">
        <v>614</v>
      </c>
      <c r="B8" s="284"/>
      <c r="C8" s="284"/>
      <c r="D8" s="284"/>
      <c r="E8" s="284"/>
      <c r="F8" s="284"/>
      <c r="G8" s="284"/>
      <c r="H8" s="285"/>
      <c r="I8" s="2"/>
      <c r="J8" s="13"/>
      <c r="K8" s="13"/>
      <c r="M8" s="195"/>
      <c r="N8" s="195"/>
      <c r="O8" s="195"/>
      <c r="P8" s="195"/>
      <c r="Q8" s="195"/>
      <c r="R8" s="195"/>
      <c r="S8" s="195"/>
      <c r="T8" s="195"/>
      <c r="U8" s="195"/>
      <c r="V8" s="195"/>
      <c r="W8" s="195"/>
      <c r="X8" s="195"/>
      <c r="AA8" s="15"/>
      <c r="AB8" s="15"/>
      <c r="AC8" s="15"/>
      <c r="AD8" s="15"/>
      <c r="AE8" s="15"/>
    </row>
    <row r="9" spans="1:39" ht="15" customHeight="1">
      <c r="A9" s="286" t="s">
        <v>53</v>
      </c>
      <c r="B9" s="286"/>
      <c r="C9" s="286"/>
      <c r="D9" s="286"/>
      <c r="E9" s="286"/>
      <c r="F9" s="286"/>
      <c r="G9" s="286"/>
      <c r="H9" s="286"/>
      <c r="I9" s="196"/>
      <c r="J9" s="197"/>
      <c r="K9" s="197"/>
    </row>
    <row r="10" spans="1:39" ht="7.35" customHeight="1"/>
    <row r="11" spans="1:39" hidden="1"/>
    <row r="12" spans="1:39" ht="61.5" hidden="1" customHeight="1">
      <c r="B12" s="4" t="s">
        <v>1</v>
      </c>
      <c r="C12" s="4"/>
      <c r="D12" s="4"/>
      <c r="E12" s="4" t="s">
        <v>14</v>
      </c>
      <c r="F12" s="6" t="s">
        <v>15</v>
      </c>
      <c r="G12" s="6" t="s">
        <v>16</v>
      </c>
      <c r="H12" s="6" t="s">
        <v>17</v>
      </c>
    </row>
    <row r="13" spans="1:39" ht="9.6" hidden="1" customHeight="1">
      <c r="B13" s="4"/>
      <c r="C13" s="4"/>
      <c r="D13" s="4"/>
      <c r="E13" s="4"/>
      <c r="F13" s="7" t="s">
        <v>18</v>
      </c>
      <c r="G13" s="4"/>
      <c r="H13" s="4" t="s">
        <v>19</v>
      </c>
    </row>
    <row r="14" spans="1:39" hidden="1">
      <c r="B14" s="2">
        <v>1</v>
      </c>
      <c r="C14" s="2"/>
      <c r="D14" s="2"/>
      <c r="E14" s="8" t="s">
        <v>20</v>
      </c>
      <c r="F14" s="9">
        <v>0.2</v>
      </c>
      <c r="G14" s="9">
        <v>0.3</v>
      </c>
      <c r="H14" s="10">
        <f t="shared" ref="H14:H19" si="0">F14*G14</f>
        <v>0.06</v>
      </c>
    </row>
    <row r="15" spans="1:39" hidden="1">
      <c r="B15" s="2">
        <v>2</v>
      </c>
      <c r="C15" s="2"/>
      <c r="D15" s="2"/>
      <c r="E15" s="8" t="s">
        <v>21</v>
      </c>
      <c r="F15" s="9">
        <v>0.15</v>
      </c>
      <c r="G15" s="9">
        <v>0.3</v>
      </c>
      <c r="H15" s="10">
        <f t="shared" si="0"/>
        <v>4.4999999999999998E-2</v>
      </c>
    </row>
    <row r="16" spans="1:39" hidden="1">
      <c r="B16" s="2">
        <v>3</v>
      </c>
      <c r="C16" s="2"/>
      <c r="D16" s="2"/>
      <c r="E16" s="8" t="s">
        <v>22</v>
      </c>
      <c r="F16" s="9">
        <v>0.15</v>
      </c>
      <c r="G16" s="9">
        <v>0.3</v>
      </c>
      <c r="H16" s="10">
        <f t="shared" si="0"/>
        <v>4.4999999999999998E-2</v>
      </c>
    </row>
    <row r="17" spans="1:36" hidden="1">
      <c r="B17" s="2">
        <v>4</v>
      </c>
      <c r="C17" s="2"/>
      <c r="D17" s="2"/>
      <c r="E17" s="8" t="s">
        <v>23</v>
      </c>
      <c r="F17" s="9">
        <v>0.2</v>
      </c>
      <c r="G17" s="9">
        <v>0.3</v>
      </c>
      <c r="H17" s="10">
        <f t="shared" si="0"/>
        <v>0.06</v>
      </c>
    </row>
    <row r="18" spans="1:36" hidden="1">
      <c r="B18" s="2">
        <v>5</v>
      </c>
      <c r="C18" s="2"/>
      <c r="D18" s="2"/>
      <c r="E18" s="8" t="s">
        <v>24</v>
      </c>
      <c r="F18" s="9">
        <v>0.15</v>
      </c>
      <c r="G18" s="9">
        <v>0.3</v>
      </c>
      <c r="H18" s="10">
        <f t="shared" si="0"/>
        <v>4.4999999999999998E-2</v>
      </c>
    </row>
    <row r="19" spans="1:36" hidden="1">
      <c r="B19" s="2">
        <v>6</v>
      </c>
      <c r="C19" s="2"/>
      <c r="D19" s="2"/>
      <c r="E19" s="8" t="s">
        <v>25</v>
      </c>
      <c r="F19" s="9">
        <v>0.15</v>
      </c>
      <c r="G19" s="9">
        <v>0.3</v>
      </c>
      <c r="H19" s="10">
        <f t="shared" si="0"/>
        <v>4.4999999999999998E-2</v>
      </c>
    </row>
    <row r="20" spans="1:36" hidden="1">
      <c r="B20" s="2"/>
      <c r="C20" s="2"/>
      <c r="D20" s="2"/>
      <c r="E20" s="4" t="s">
        <v>26</v>
      </c>
      <c r="F20" s="11">
        <f>SUM(F14:F19)</f>
        <v>1</v>
      </c>
      <c r="G20" s="11"/>
      <c r="H20" s="11">
        <f>SUM(H14:H19)</f>
        <v>0.3</v>
      </c>
    </row>
    <row r="21" spans="1:36" hidden="1">
      <c r="B21" s="1" t="s">
        <v>54</v>
      </c>
    </row>
    <row r="22" spans="1:36" hidden="1">
      <c r="A22" s="13" t="s">
        <v>55</v>
      </c>
      <c r="B22" s="1" t="s">
        <v>56</v>
      </c>
    </row>
    <row r="23" spans="1:36" ht="36" hidden="1" customHeight="1">
      <c r="A23" s="13" t="s">
        <v>55</v>
      </c>
      <c r="B23" s="280" t="s">
        <v>57</v>
      </c>
      <c r="C23" s="280"/>
      <c r="D23" s="280"/>
      <c r="E23" s="280"/>
      <c r="F23" s="280"/>
      <c r="G23" s="280"/>
      <c r="H23" s="280"/>
      <c r="I23" s="280"/>
      <c r="J23" s="245"/>
      <c r="K23" s="245"/>
    </row>
    <row r="28" spans="1:36">
      <c r="AH28" s="1" t="s">
        <v>620</v>
      </c>
      <c r="AI28" s="250">
        <v>90</v>
      </c>
    </row>
    <row r="29" spans="1:36">
      <c r="AH29" s="1" t="s">
        <v>616</v>
      </c>
      <c r="AI29" s="250">
        <v>17500000000</v>
      </c>
    </row>
    <row r="30" spans="1:36">
      <c r="AH30" s="1" t="s">
        <v>617</v>
      </c>
      <c r="AI30" s="250">
        <v>282.7</v>
      </c>
    </row>
    <row r="31" spans="1:36">
      <c r="AH31" s="1" t="s">
        <v>618</v>
      </c>
      <c r="AI31" s="250">
        <f>8160000*0.952</f>
        <v>7768320</v>
      </c>
      <c r="AJ31" s="1" t="s">
        <v>623</v>
      </c>
    </row>
    <row r="32" spans="1:36">
      <c r="AH32" s="1" t="s">
        <v>619</v>
      </c>
      <c r="AI32" s="250">
        <f>AI30*AI31*0.7</f>
        <v>1537272844.8</v>
      </c>
    </row>
    <row r="33" spans="33:35">
      <c r="AH33" s="1" t="s">
        <v>621</v>
      </c>
      <c r="AI33" s="250">
        <f>(AI29-AI32)/AI28</f>
        <v>177363635.05777779</v>
      </c>
    </row>
    <row r="34" spans="33:35">
      <c r="AG34" s="1" t="s">
        <v>622</v>
      </c>
      <c r="AH34" s="252">
        <v>0.95</v>
      </c>
      <c r="AI34" s="251">
        <f>AI33*AH34</f>
        <v>168495453.3048889</v>
      </c>
    </row>
    <row r="37" spans="33:35">
      <c r="AI37" s="251"/>
    </row>
    <row r="38" spans="33:35">
      <c r="AH38" s="250" t="s">
        <v>624</v>
      </c>
      <c r="AI38" s="250">
        <f>165000000*89.9</f>
        <v>14833500000</v>
      </c>
    </row>
    <row r="39" spans="33:35">
      <c r="AH39" s="250" t="s">
        <v>625</v>
      </c>
      <c r="AI39" s="250">
        <f>AI32</f>
        <v>1537272844.8</v>
      </c>
    </row>
    <row r="40" spans="33:35">
      <c r="AH40" s="250" t="s">
        <v>626</v>
      </c>
      <c r="AI40" s="250">
        <f>AI38+AI39</f>
        <v>16370772844.799999</v>
      </c>
    </row>
  </sheetData>
  <mergeCells count="6">
    <mergeCell ref="B23:I23"/>
    <mergeCell ref="A1:H1"/>
    <mergeCell ref="A2:H2"/>
    <mergeCell ref="A7:B7"/>
    <mergeCell ref="A8:H8"/>
    <mergeCell ref="A9:H9"/>
  </mergeCells>
  <hyperlinks>
    <hyperlink ref="M5" r:id="rId1"/>
    <hyperlink ref="N5" r:id="rId2"/>
    <hyperlink ref="O5" r:id="rId3"/>
    <hyperlink ref="P5" r:id="rId4"/>
  </hyperlinks>
  <pageMargins left="0.59055118110236227" right="0.31496062992125984" top="0.47244094488188981" bottom="0.47244094488188981" header="0.31496062992125984" footer="0.31496062992125984"/>
  <pageSetup paperSize="9" orientation="landscape"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77"/>
  <sheetViews>
    <sheetView tabSelected="1" zoomScale="80" zoomScaleNormal="80" workbookViewId="0">
      <selection activeCell="A46" sqref="A46:E68"/>
    </sheetView>
  </sheetViews>
  <sheetFormatPr defaultColWidth="10.140625" defaultRowHeight="15.75"/>
  <cols>
    <col min="1" max="1" width="6.28515625" style="18" customWidth="1"/>
    <col min="2" max="2" width="27.5703125" style="18" customWidth="1"/>
    <col min="3" max="3" width="8.42578125" style="18" hidden="1" customWidth="1"/>
    <col min="4" max="4" width="29.7109375" style="18" hidden="1" customWidth="1"/>
    <col min="5" max="5" width="31.28515625" style="18" customWidth="1"/>
    <col min="6" max="7" width="29.7109375" style="18" customWidth="1"/>
    <col min="8" max="8" width="17.7109375" style="18" customWidth="1"/>
    <col min="9" max="9" width="13.28515625" style="19" customWidth="1"/>
    <col min="10" max="10" width="9.7109375" style="18" customWidth="1"/>
    <col min="11" max="11" width="22.140625" style="18" customWidth="1"/>
    <col min="12" max="47" width="13.85546875" style="18" customWidth="1"/>
    <col min="48" max="48" width="11.28515625" style="18" bestFit="1" customWidth="1"/>
    <col min="49" max="263" width="10.140625" style="18"/>
    <col min="264" max="264" width="6.28515625" style="18" customWidth="1"/>
    <col min="265" max="265" width="36" style="18" customWidth="1"/>
    <col min="266" max="266" width="1.7109375" style="18" customWidth="1"/>
    <col min="267" max="267" width="31" style="18" customWidth="1"/>
    <col min="268" max="268" width="30.28515625" style="18" customWidth="1"/>
    <col min="269" max="269" width="31.28515625" style="18" customWidth="1"/>
    <col min="270" max="270" width="29.7109375" style="18" customWidth="1"/>
    <col min="271" max="299" width="0" style="18" hidden="1" customWidth="1"/>
    <col min="300" max="300" width="15.7109375" style="18" bestFit="1" customWidth="1"/>
    <col min="301" max="303" width="20" style="18" customWidth="1"/>
    <col min="304" max="304" width="11.28515625" style="18" bestFit="1" customWidth="1"/>
    <col min="305" max="519" width="10.140625" style="18"/>
    <col min="520" max="520" width="6.28515625" style="18" customWidth="1"/>
    <col min="521" max="521" width="36" style="18" customWidth="1"/>
    <col min="522" max="522" width="1.7109375" style="18" customWidth="1"/>
    <col min="523" max="523" width="31" style="18" customWidth="1"/>
    <col min="524" max="524" width="30.28515625" style="18" customWidth="1"/>
    <col min="525" max="525" width="31.28515625" style="18" customWidth="1"/>
    <col min="526" max="526" width="29.7109375" style="18" customWidth="1"/>
    <col min="527" max="555" width="0" style="18" hidden="1" customWidth="1"/>
    <col min="556" max="556" width="15.7109375" style="18" bestFit="1" customWidth="1"/>
    <col min="557" max="559" width="20" style="18" customWidth="1"/>
    <col min="560" max="560" width="11.28515625" style="18" bestFit="1" customWidth="1"/>
    <col min="561" max="775" width="10.140625" style="18"/>
    <col min="776" max="776" width="6.28515625" style="18" customWidth="1"/>
    <col min="777" max="777" width="36" style="18" customWidth="1"/>
    <col min="778" max="778" width="1.7109375" style="18" customWidth="1"/>
    <col min="779" max="779" width="31" style="18" customWidth="1"/>
    <col min="780" max="780" width="30.28515625" style="18" customWidth="1"/>
    <col min="781" max="781" width="31.28515625" style="18" customWidth="1"/>
    <col min="782" max="782" width="29.7109375" style="18" customWidth="1"/>
    <col min="783" max="811" width="0" style="18" hidden="1" customWidth="1"/>
    <col min="812" max="812" width="15.7109375" style="18" bestFit="1" customWidth="1"/>
    <col min="813" max="815" width="20" style="18" customWidth="1"/>
    <col min="816" max="816" width="11.28515625" style="18" bestFit="1" customWidth="1"/>
    <col min="817" max="1031" width="10.140625" style="18"/>
    <col min="1032" max="1032" width="6.28515625" style="18" customWidth="1"/>
    <col min="1033" max="1033" width="36" style="18" customWidth="1"/>
    <col min="1034" max="1034" width="1.7109375" style="18" customWidth="1"/>
    <col min="1035" max="1035" width="31" style="18" customWidth="1"/>
    <col min="1036" max="1036" width="30.28515625" style="18" customWidth="1"/>
    <col min="1037" max="1037" width="31.28515625" style="18" customWidth="1"/>
    <col min="1038" max="1038" width="29.7109375" style="18" customWidth="1"/>
    <col min="1039" max="1067" width="0" style="18" hidden="1" customWidth="1"/>
    <col min="1068" max="1068" width="15.7109375" style="18" bestFit="1" customWidth="1"/>
    <col min="1069" max="1071" width="20" style="18" customWidth="1"/>
    <col min="1072" max="1072" width="11.28515625" style="18" bestFit="1" customWidth="1"/>
    <col min="1073" max="1287" width="10.140625" style="18"/>
    <col min="1288" max="1288" width="6.28515625" style="18" customWidth="1"/>
    <col min="1289" max="1289" width="36" style="18" customWidth="1"/>
    <col min="1290" max="1290" width="1.7109375" style="18" customWidth="1"/>
    <col min="1291" max="1291" width="31" style="18" customWidth="1"/>
    <col min="1292" max="1292" width="30.28515625" style="18" customWidth="1"/>
    <col min="1293" max="1293" width="31.28515625" style="18" customWidth="1"/>
    <col min="1294" max="1294" width="29.7109375" style="18" customWidth="1"/>
    <col min="1295" max="1323" width="0" style="18" hidden="1" customWidth="1"/>
    <col min="1324" max="1324" width="15.7109375" style="18" bestFit="1" customWidth="1"/>
    <col min="1325" max="1327" width="20" style="18" customWidth="1"/>
    <col min="1328" max="1328" width="11.28515625" style="18" bestFit="1" customWidth="1"/>
    <col min="1329" max="1543" width="10.140625" style="18"/>
    <col min="1544" max="1544" width="6.28515625" style="18" customWidth="1"/>
    <col min="1545" max="1545" width="36" style="18" customWidth="1"/>
    <col min="1546" max="1546" width="1.7109375" style="18" customWidth="1"/>
    <col min="1547" max="1547" width="31" style="18" customWidth="1"/>
    <col min="1548" max="1548" width="30.28515625" style="18" customWidth="1"/>
    <col min="1549" max="1549" width="31.28515625" style="18" customWidth="1"/>
    <col min="1550" max="1550" width="29.7109375" style="18" customWidth="1"/>
    <col min="1551" max="1579" width="0" style="18" hidden="1" customWidth="1"/>
    <col min="1580" max="1580" width="15.7109375" style="18" bestFit="1" customWidth="1"/>
    <col min="1581" max="1583" width="20" style="18" customWidth="1"/>
    <col min="1584" max="1584" width="11.28515625" style="18" bestFit="1" customWidth="1"/>
    <col min="1585" max="1799" width="10.140625" style="18"/>
    <col min="1800" max="1800" width="6.28515625" style="18" customWidth="1"/>
    <col min="1801" max="1801" width="36" style="18" customWidth="1"/>
    <col min="1802" max="1802" width="1.7109375" style="18" customWidth="1"/>
    <col min="1803" max="1803" width="31" style="18" customWidth="1"/>
    <col min="1804" max="1804" width="30.28515625" style="18" customWidth="1"/>
    <col min="1805" max="1805" width="31.28515625" style="18" customWidth="1"/>
    <col min="1806" max="1806" width="29.7109375" style="18" customWidth="1"/>
    <col min="1807" max="1835" width="0" style="18" hidden="1" customWidth="1"/>
    <col min="1836" max="1836" width="15.7109375" style="18" bestFit="1" customWidth="1"/>
    <col min="1837" max="1839" width="20" style="18" customWidth="1"/>
    <col min="1840" max="1840" width="11.28515625" style="18" bestFit="1" customWidth="1"/>
    <col min="1841" max="2055" width="10.140625" style="18"/>
    <col min="2056" max="2056" width="6.28515625" style="18" customWidth="1"/>
    <col min="2057" max="2057" width="36" style="18" customWidth="1"/>
    <col min="2058" max="2058" width="1.7109375" style="18" customWidth="1"/>
    <col min="2059" max="2059" width="31" style="18" customWidth="1"/>
    <col min="2060" max="2060" width="30.28515625" style="18" customWidth="1"/>
    <col min="2061" max="2061" width="31.28515625" style="18" customWidth="1"/>
    <col min="2062" max="2062" width="29.7109375" style="18" customWidth="1"/>
    <col min="2063" max="2091" width="0" style="18" hidden="1" customWidth="1"/>
    <col min="2092" max="2092" width="15.7109375" style="18" bestFit="1" customWidth="1"/>
    <col min="2093" max="2095" width="20" style="18" customWidth="1"/>
    <col min="2096" max="2096" width="11.28515625" style="18" bestFit="1" customWidth="1"/>
    <col min="2097" max="2311" width="10.140625" style="18"/>
    <col min="2312" max="2312" width="6.28515625" style="18" customWidth="1"/>
    <col min="2313" max="2313" width="36" style="18" customWidth="1"/>
    <col min="2314" max="2314" width="1.7109375" style="18" customWidth="1"/>
    <col min="2315" max="2315" width="31" style="18" customWidth="1"/>
    <col min="2316" max="2316" width="30.28515625" style="18" customWidth="1"/>
    <col min="2317" max="2317" width="31.28515625" style="18" customWidth="1"/>
    <col min="2318" max="2318" width="29.7109375" style="18" customWidth="1"/>
    <col min="2319" max="2347" width="0" style="18" hidden="1" customWidth="1"/>
    <col min="2348" max="2348" width="15.7109375" style="18" bestFit="1" customWidth="1"/>
    <col min="2349" max="2351" width="20" style="18" customWidth="1"/>
    <col min="2352" max="2352" width="11.28515625" style="18" bestFit="1" customWidth="1"/>
    <col min="2353" max="2567" width="10.140625" style="18"/>
    <col min="2568" max="2568" width="6.28515625" style="18" customWidth="1"/>
    <col min="2569" max="2569" width="36" style="18" customWidth="1"/>
    <col min="2570" max="2570" width="1.7109375" style="18" customWidth="1"/>
    <col min="2571" max="2571" width="31" style="18" customWidth="1"/>
    <col min="2572" max="2572" width="30.28515625" style="18" customWidth="1"/>
    <col min="2573" max="2573" width="31.28515625" style="18" customWidth="1"/>
    <col min="2574" max="2574" width="29.7109375" style="18" customWidth="1"/>
    <col min="2575" max="2603" width="0" style="18" hidden="1" customWidth="1"/>
    <col min="2604" max="2604" width="15.7109375" style="18" bestFit="1" customWidth="1"/>
    <col min="2605" max="2607" width="20" style="18" customWidth="1"/>
    <col min="2608" max="2608" width="11.28515625" style="18" bestFit="1" customWidth="1"/>
    <col min="2609" max="2823" width="10.140625" style="18"/>
    <col min="2824" max="2824" width="6.28515625" style="18" customWidth="1"/>
    <col min="2825" max="2825" width="36" style="18" customWidth="1"/>
    <col min="2826" max="2826" width="1.7109375" style="18" customWidth="1"/>
    <col min="2827" max="2827" width="31" style="18" customWidth="1"/>
    <col min="2828" max="2828" width="30.28515625" style="18" customWidth="1"/>
    <col min="2829" max="2829" width="31.28515625" style="18" customWidth="1"/>
    <col min="2830" max="2830" width="29.7109375" style="18" customWidth="1"/>
    <col min="2831" max="2859" width="0" style="18" hidden="1" customWidth="1"/>
    <col min="2860" max="2860" width="15.7109375" style="18" bestFit="1" customWidth="1"/>
    <col min="2861" max="2863" width="20" style="18" customWidth="1"/>
    <col min="2864" max="2864" width="11.28515625" style="18" bestFit="1" customWidth="1"/>
    <col min="2865" max="3079" width="10.140625" style="18"/>
    <col min="3080" max="3080" width="6.28515625" style="18" customWidth="1"/>
    <col min="3081" max="3081" width="36" style="18" customWidth="1"/>
    <col min="3082" max="3082" width="1.7109375" style="18" customWidth="1"/>
    <col min="3083" max="3083" width="31" style="18" customWidth="1"/>
    <col min="3084" max="3084" width="30.28515625" style="18" customWidth="1"/>
    <col min="3085" max="3085" width="31.28515625" style="18" customWidth="1"/>
    <col min="3086" max="3086" width="29.7109375" style="18" customWidth="1"/>
    <col min="3087" max="3115" width="0" style="18" hidden="1" customWidth="1"/>
    <col min="3116" max="3116" width="15.7109375" style="18" bestFit="1" customWidth="1"/>
    <col min="3117" max="3119" width="20" style="18" customWidth="1"/>
    <col min="3120" max="3120" width="11.28515625" style="18" bestFit="1" customWidth="1"/>
    <col min="3121" max="3335" width="10.140625" style="18"/>
    <col min="3336" max="3336" width="6.28515625" style="18" customWidth="1"/>
    <col min="3337" max="3337" width="36" style="18" customWidth="1"/>
    <col min="3338" max="3338" width="1.7109375" style="18" customWidth="1"/>
    <col min="3339" max="3339" width="31" style="18" customWidth="1"/>
    <col min="3340" max="3340" width="30.28515625" style="18" customWidth="1"/>
    <col min="3341" max="3341" width="31.28515625" style="18" customWidth="1"/>
    <col min="3342" max="3342" width="29.7109375" style="18" customWidth="1"/>
    <col min="3343" max="3371" width="0" style="18" hidden="1" customWidth="1"/>
    <col min="3372" max="3372" width="15.7109375" style="18" bestFit="1" customWidth="1"/>
    <col min="3373" max="3375" width="20" style="18" customWidth="1"/>
    <col min="3376" max="3376" width="11.28515625" style="18" bestFit="1" customWidth="1"/>
    <col min="3377" max="3591" width="10.140625" style="18"/>
    <col min="3592" max="3592" width="6.28515625" style="18" customWidth="1"/>
    <col min="3593" max="3593" width="36" style="18" customWidth="1"/>
    <col min="3594" max="3594" width="1.7109375" style="18" customWidth="1"/>
    <col min="3595" max="3595" width="31" style="18" customWidth="1"/>
    <col min="3596" max="3596" width="30.28515625" style="18" customWidth="1"/>
    <col min="3597" max="3597" width="31.28515625" style="18" customWidth="1"/>
    <col min="3598" max="3598" width="29.7109375" style="18" customWidth="1"/>
    <col min="3599" max="3627" width="0" style="18" hidden="1" customWidth="1"/>
    <col min="3628" max="3628" width="15.7109375" style="18" bestFit="1" customWidth="1"/>
    <col min="3629" max="3631" width="20" style="18" customWidth="1"/>
    <col min="3632" max="3632" width="11.28515625" style="18" bestFit="1" customWidth="1"/>
    <col min="3633" max="3847" width="10.140625" style="18"/>
    <col min="3848" max="3848" width="6.28515625" style="18" customWidth="1"/>
    <col min="3849" max="3849" width="36" style="18" customWidth="1"/>
    <col min="3850" max="3850" width="1.7109375" style="18" customWidth="1"/>
    <col min="3851" max="3851" width="31" style="18" customWidth="1"/>
    <col min="3852" max="3852" width="30.28515625" style="18" customWidth="1"/>
    <col min="3853" max="3853" width="31.28515625" style="18" customWidth="1"/>
    <col min="3854" max="3854" width="29.7109375" style="18" customWidth="1"/>
    <col min="3855" max="3883" width="0" style="18" hidden="1" customWidth="1"/>
    <col min="3884" max="3884" width="15.7109375" style="18" bestFit="1" customWidth="1"/>
    <col min="3885" max="3887" width="20" style="18" customWidth="1"/>
    <col min="3888" max="3888" width="11.28515625" style="18" bestFit="1" customWidth="1"/>
    <col min="3889" max="4103" width="10.140625" style="18"/>
    <col min="4104" max="4104" width="6.28515625" style="18" customWidth="1"/>
    <col min="4105" max="4105" width="36" style="18" customWidth="1"/>
    <col min="4106" max="4106" width="1.7109375" style="18" customWidth="1"/>
    <col min="4107" max="4107" width="31" style="18" customWidth="1"/>
    <col min="4108" max="4108" width="30.28515625" style="18" customWidth="1"/>
    <col min="4109" max="4109" width="31.28515625" style="18" customWidth="1"/>
    <col min="4110" max="4110" width="29.7109375" style="18" customWidth="1"/>
    <col min="4111" max="4139" width="0" style="18" hidden="1" customWidth="1"/>
    <col min="4140" max="4140" width="15.7109375" style="18" bestFit="1" customWidth="1"/>
    <col min="4141" max="4143" width="20" style="18" customWidth="1"/>
    <col min="4144" max="4144" width="11.28515625" style="18" bestFit="1" customWidth="1"/>
    <col min="4145" max="4359" width="10.140625" style="18"/>
    <col min="4360" max="4360" width="6.28515625" style="18" customWidth="1"/>
    <col min="4361" max="4361" width="36" style="18" customWidth="1"/>
    <col min="4362" max="4362" width="1.7109375" style="18" customWidth="1"/>
    <col min="4363" max="4363" width="31" style="18" customWidth="1"/>
    <col min="4364" max="4364" width="30.28515625" style="18" customWidth="1"/>
    <col min="4365" max="4365" width="31.28515625" style="18" customWidth="1"/>
    <col min="4366" max="4366" width="29.7109375" style="18" customWidth="1"/>
    <col min="4367" max="4395" width="0" style="18" hidden="1" customWidth="1"/>
    <col min="4396" max="4396" width="15.7109375" style="18" bestFit="1" customWidth="1"/>
    <col min="4397" max="4399" width="20" style="18" customWidth="1"/>
    <col min="4400" max="4400" width="11.28515625" style="18" bestFit="1" customWidth="1"/>
    <col min="4401" max="4615" width="10.140625" style="18"/>
    <col min="4616" max="4616" width="6.28515625" style="18" customWidth="1"/>
    <col min="4617" max="4617" width="36" style="18" customWidth="1"/>
    <col min="4618" max="4618" width="1.7109375" style="18" customWidth="1"/>
    <col min="4619" max="4619" width="31" style="18" customWidth="1"/>
    <col min="4620" max="4620" width="30.28515625" style="18" customWidth="1"/>
    <col min="4621" max="4621" width="31.28515625" style="18" customWidth="1"/>
    <col min="4622" max="4622" width="29.7109375" style="18" customWidth="1"/>
    <col min="4623" max="4651" width="0" style="18" hidden="1" customWidth="1"/>
    <col min="4652" max="4652" width="15.7109375" style="18" bestFit="1" customWidth="1"/>
    <col min="4653" max="4655" width="20" style="18" customWidth="1"/>
    <col min="4656" max="4656" width="11.28515625" style="18" bestFit="1" customWidth="1"/>
    <col min="4657" max="4871" width="10.140625" style="18"/>
    <col min="4872" max="4872" width="6.28515625" style="18" customWidth="1"/>
    <col min="4873" max="4873" width="36" style="18" customWidth="1"/>
    <col min="4874" max="4874" width="1.7109375" style="18" customWidth="1"/>
    <col min="4875" max="4875" width="31" style="18" customWidth="1"/>
    <col min="4876" max="4876" width="30.28515625" style="18" customWidth="1"/>
    <col min="4877" max="4877" width="31.28515625" style="18" customWidth="1"/>
    <col min="4878" max="4878" width="29.7109375" style="18" customWidth="1"/>
    <col min="4879" max="4907" width="0" style="18" hidden="1" customWidth="1"/>
    <col min="4908" max="4908" width="15.7109375" style="18" bestFit="1" customWidth="1"/>
    <col min="4909" max="4911" width="20" style="18" customWidth="1"/>
    <col min="4912" max="4912" width="11.28515625" style="18" bestFit="1" customWidth="1"/>
    <col min="4913" max="5127" width="10.140625" style="18"/>
    <col min="5128" max="5128" width="6.28515625" style="18" customWidth="1"/>
    <col min="5129" max="5129" width="36" style="18" customWidth="1"/>
    <col min="5130" max="5130" width="1.7109375" style="18" customWidth="1"/>
    <col min="5131" max="5131" width="31" style="18" customWidth="1"/>
    <col min="5132" max="5132" width="30.28515625" style="18" customWidth="1"/>
    <col min="5133" max="5133" width="31.28515625" style="18" customWidth="1"/>
    <col min="5134" max="5134" width="29.7109375" style="18" customWidth="1"/>
    <col min="5135" max="5163" width="0" style="18" hidden="1" customWidth="1"/>
    <col min="5164" max="5164" width="15.7109375" style="18" bestFit="1" customWidth="1"/>
    <col min="5165" max="5167" width="20" style="18" customWidth="1"/>
    <col min="5168" max="5168" width="11.28515625" style="18" bestFit="1" customWidth="1"/>
    <col min="5169" max="5383" width="10.140625" style="18"/>
    <col min="5384" max="5384" width="6.28515625" style="18" customWidth="1"/>
    <col min="5385" max="5385" width="36" style="18" customWidth="1"/>
    <col min="5386" max="5386" width="1.7109375" style="18" customWidth="1"/>
    <col min="5387" max="5387" width="31" style="18" customWidth="1"/>
    <col min="5388" max="5388" width="30.28515625" style="18" customWidth="1"/>
    <col min="5389" max="5389" width="31.28515625" style="18" customWidth="1"/>
    <col min="5390" max="5390" width="29.7109375" style="18" customWidth="1"/>
    <col min="5391" max="5419" width="0" style="18" hidden="1" customWidth="1"/>
    <col min="5420" max="5420" width="15.7109375" style="18" bestFit="1" customWidth="1"/>
    <col min="5421" max="5423" width="20" style="18" customWidth="1"/>
    <col min="5424" max="5424" width="11.28515625" style="18" bestFit="1" customWidth="1"/>
    <col min="5425" max="5639" width="10.140625" style="18"/>
    <col min="5640" max="5640" width="6.28515625" style="18" customWidth="1"/>
    <col min="5641" max="5641" width="36" style="18" customWidth="1"/>
    <col min="5642" max="5642" width="1.7109375" style="18" customWidth="1"/>
    <col min="5643" max="5643" width="31" style="18" customWidth="1"/>
    <col min="5644" max="5644" width="30.28515625" style="18" customWidth="1"/>
    <col min="5645" max="5645" width="31.28515625" style="18" customWidth="1"/>
    <col min="5646" max="5646" width="29.7109375" style="18" customWidth="1"/>
    <col min="5647" max="5675" width="0" style="18" hidden="1" customWidth="1"/>
    <col min="5676" max="5676" width="15.7109375" style="18" bestFit="1" customWidth="1"/>
    <col min="5677" max="5679" width="20" style="18" customWidth="1"/>
    <col min="5680" max="5680" width="11.28515625" style="18" bestFit="1" customWidth="1"/>
    <col min="5681" max="5895" width="10.140625" style="18"/>
    <col min="5896" max="5896" width="6.28515625" style="18" customWidth="1"/>
    <col min="5897" max="5897" width="36" style="18" customWidth="1"/>
    <col min="5898" max="5898" width="1.7109375" style="18" customWidth="1"/>
    <col min="5899" max="5899" width="31" style="18" customWidth="1"/>
    <col min="5900" max="5900" width="30.28515625" style="18" customWidth="1"/>
    <col min="5901" max="5901" width="31.28515625" style="18" customWidth="1"/>
    <col min="5902" max="5902" width="29.7109375" style="18" customWidth="1"/>
    <col min="5903" max="5931" width="0" style="18" hidden="1" customWidth="1"/>
    <col min="5932" max="5932" width="15.7109375" style="18" bestFit="1" customWidth="1"/>
    <col min="5933" max="5935" width="20" style="18" customWidth="1"/>
    <col min="5936" max="5936" width="11.28515625" style="18" bestFit="1" customWidth="1"/>
    <col min="5937" max="6151" width="10.140625" style="18"/>
    <col min="6152" max="6152" width="6.28515625" style="18" customWidth="1"/>
    <col min="6153" max="6153" width="36" style="18" customWidth="1"/>
    <col min="6154" max="6154" width="1.7109375" style="18" customWidth="1"/>
    <col min="6155" max="6155" width="31" style="18" customWidth="1"/>
    <col min="6156" max="6156" width="30.28515625" style="18" customWidth="1"/>
    <col min="6157" max="6157" width="31.28515625" style="18" customWidth="1"/>
    <col min="6158" max="6158" width="29.7109375" style="18" customWidth="1"/>
    <col min="6159" max="6187" width="0" style="18" hidden="1" customWidth="1"/>
    <col min="6188" max="6188" width="15.7109375" style="18" bestFit="1" customWidth="1"/>
    <col min="6189" max="6191" width="20" style="18" customWidth="1"/>
    <col min="6192" max="6192" width="11.28515625" style="18" bestFit="1" customWidth="1"/>
    <col min="6193" max="6407" width="10.140625" style="18"/>
    <col min="6408" max="6408" width="6.28515625" style="18" customWidth="1"/>
    <col min="6409" max="6409" width="36" style="18" customWidth="1"/>
    <col min="6410" max="6410" width="1.7109375" style="18" customWidth="1"/>
    <col min="6411" max="6411" width="31" style="18" customWidth="1"/>
    <col min="6412" max="6412" width="30.28515625" style="18" customWidth="1"/>
    <col min="6413" max="6413" width="31.28515625" style="18" customWidth="1"/>
    <col min="6414" max="6414" width="29.7109375" style="18" customWidth="1"/>
    <col min="6415" max="6443" width="0" style="18" hidden="1" customWidth="1"/>
    <col min="6444" max="6444" width="15.7109375" style="18" bestFit="1" customWidth="1"/>
    <col min="6445" max="6447" width="20" style="18" customWidth="1"/>
    <col min="6448" max="6448" width="11.28515625" style="18" bestFit="1" customWidth="1"/>
    <col min="6449" max="6663" width="10.140625" style="18"/>
    <col min="6664" max="6664" width="6.28515625" style="18" customWidth="1"/>
    <col min="6665" max="6665" width="36" style="18" customWidth="1"/>
    <col min="6666" max="6666" width="1.7109375" style="18" customWidth="1"/>
    <col min="6667" max="6667" width="31" style="18" customWidth="1"/>
    <col min="6668" max="6668" width="30.28515625" style="18" customWidth="1"/>
    <col min="6669" max="6669" width="31.28515625" style="18" customWidth="1"/>
    <col min="6670" max="6670" width="29.7109375" style="18" customWidth="1"/>
    <col min="6671" max="6699" width="0" style="18" hidden="1" customWidth="1"/>
    <col min="6700" max="6700" width="15.7109375" style="18" bestFit="1" customWidth="1"/>
    <col min="6701" max="6703" width="20" style="18" customWidth="1"/>
    <col min="6704" max="6704" width="11.28515625" style="18" bestFit="1" customWidth="1"/>
    <col min="6705" max="6919" width="10.140625" style="18"/>
    <col min="6920" max="6920" width="6.28515625" style="18" customWidth="1"/>
    <col min="6921" max="6921" width="36" style="18" customWidth="1"/>
    <col min="6922" max="6922" width="1.7109375" style="18" customWidth="1"/>
    <col min="6923" max="6923" width="31" style="18" customWidth="1"/>
    <col min="6924" max="6924" width="30.28515625" style="18" customWidth="1"/>
    <col min="6925" max="6925" width="31.28515625" style="18" customWidth="1"/>
    <col min="6926" max="6926" width="29.7109375" style="18" customWidth="1"/>
    <col min="6927" max="6955" width="0" style="18" hidden="1" customWidth="1"/>
    <col min="6956" max="6956" width="15.7109375" style="18" bestFit="1" customWidth="1"/>
    <col min="6957" max="6959" width="20" style="18" customWidth="1"/>
    <col min="6960" max="6960" width="11.28515625" style="18" bestFit="1" customWidth="1"/>
    <col min="6961" max="7175" width="10.140625" style="18"/>
    <col min="7176" max="7176" width="6.28515625" style="18" customWidth="1"/>
    <col min="7177" max="7177" width="36" style="18" customWidth="1"/>
    <col min="7178" max="7178" width="1.7109375" style="18" customWidth="1"/>
    <col min="7179" max="7179" width="31" style="18" customWidth="1"/>
    <col min="7180" max="7180" width="30.28515625" style="18" customWidth="1"/>
    <col min="7181" max="7181" width="31.28515625" style="18" customWidth="1"/>
    <col min="7182" max="7182" width="29.7109375" style="18" customWidth="1"/>
    <col min="7183" max="7211" width="0" style="18" hidden="1" customWidth="1"/>
    <col min="7212" max="7212" width="15.7109375" style="18" bestFit="1" customWidth="1"/>
    <col min="7213" max="7215" width="20" style="18" customWidth="1"/>
    <col min="7216" max="7216" width="11.28515625" style="18" bestFit="1" customWidth="1"/>
    <col min="7217" max="7431" width="10.140625" style="18"/>
    <col min="7432" max="7432" width="6.28515625" style="18" customWidth="1"/>
    <col min="7433" max="7433" width="36" style="18" customWidth="1"/>
    <col min="7434" max="7434" width="1.7109375" style="18" customWidth="1"/>
    <col min="7435" max="7435" width="31" style="18" customWidth="1"/>
    <col min="7436" max="7436" width="30.28515625" style="18" customWidth="1"/>
    <col min="7437" max="7437" width="31.28515625" style="18" customWidth="1"/>
    <col min="7438" max="7438" width="29.7109375" style="18" customWidth="1"/>
    <col min="7439" max="7467" width="0" style="18" hidden="1" customWidth="1"/>
    <col min="7468" max="7468" width="15.7109375" style="18" bestFit="1" customWidth="1"/>
    <col min="7469" max="7471" width="20" style="18" customWidth="1"/>
    <col min="7472" max="7472" width="11.28515625" style="18" bestFit="1" customWidth="1"/>
    <col min="7473" max="7687" width="10.140625" style="18"/>
    <col min="7688" max="7688" width="6.28515625" style="18" customWidth="1"/>
    <col min="7689" max="7689" width="36" style="18" customWidth="1"/>
    <col min="7690" max="7690" width="1.7109375" style="18" customWidth="1"/>
    <col min="7691" max="7691" width="31" style="18" customWidth="1"/>
    <col min="7692" max="7692" width="30.28515625" style="18" customWidth="1"/>
    <col min="7693" max="7693" width="31.28515625" style="18" customWidth="1"/>
    <col min="7694" max="7694" width="29.7109375" style="18" customWidth="1"/>
    <col min="7695" max="7723" width="0" style="18" hidden="1" customWidth="1"/>
    <col min="7724" max="7724" width="15.7109375" style="18" bestFit="1" customWidth="1"/>
    <col min="7725" max="7727" width="20" style="18" customWidth="1"/>
    <col min="7728" max="7728" width="11.28515625" style="18" bestFit="1" customWidth="1"/>
    <col min="7729" max="7943" width="10.140625" style="18"/>
    <col min="7944" max="7944" width="6.28515625" style="18" customWidth="1"/>
    <col min="7945" max="7945" width="36" style="18" customWidth="1"/>
    <col min="7946" max="7946" width="1.7109375" style="18" customWidth="1"/>
    <col min="7947" max="7947" width="31" style="18" customWidth="1"/>
    <col min="7948" max="7948" width="30.28515625" style="18" customWidth="1"/>
    <col min="7949" max="7949" width="31.28515625" style="18" customWidth="1"/>
    <col min="7950" max="7950" width="29.7109375" style="18" customWidth="1"/>
    <col min="7951" max="7979" width="0" style="18" hidden="1" customWidth="1"/>
    <col min="7980" max="7980" width="15.7109375" style="18" bestFit="1" customWidth="1"/>
    <col min="7981" max="7983" width="20" style="18" customWidth="1"/>
    <col min="7984" max="7984" width="11.28515625" style="18" bestFit="1" customWidth="1"/>
    <col min="7985" max="8199" width="10.140625" style="18"/>
    <col min="8200" max="8200" width="6.28515625" style="18" customWidth="1"/>
    <col min="8201" max="8201" width="36" style="18" customWidth="1"/>
    <col min="8202" max="8202" width="1.7109375" style="18" customWidth="1"/>
    <col min="8203" max="8203" width="31" style="18" customWidth="1"/>
    <col min="8204" max="8204" width="30.28515625" style="18" customWidth="1"/>
    <col min="8205" max="8205" width="31.28515625" style="18" customWidth="1"/>
    <col min="8206" max="8206" width="29.7109375" style="18" customWidth="1"/>
    <col min="8207" max="8235" width="0" style="18" hidden="1" customWidth="1"/>
    <col min="8236" max="8236" width="15.7109375" style="18" bestFit="1" customWidth="1"/>
    <col min="8237" max="8239" width="20" style="18" customWidth="1"/>
    <col min="8240" max="8240" width="11.28515625" style="18" bestFit="1" customWidth="1"/>
    <col min="8241" max="8455" width="10.140625" style="18"/>
    <col min="8456" max="8456" width="6.28515625" style="18" customWidth="1"/>
    <col min="8457" max="8457" width="36" style="18" customWidth="1"/>
    <col min="8458" max="8458" width="1.7109375" style="18" customWidth="1"/>
    <col min="8459" max="8459" width="31" style="18" customWidth="1"/>
    <col min="8460" max="8460" width="30.28515625" style="18" customWidth="1"/>
    <col min="8461" max="8461" width="31.28515625" style="18" customWidth="1"/>
    <col min="8462" max="8462" width="29.7109375" style="18" customWidth="1"/>
    <col min="8463" max="8491" width="0" style="18" hidden="1" customWidth="1"/>
    <col min="8492" max="8492" width="15.7109375" style="18" bestFit="1" customWidth="1"/>
    <col min="8493" max="8495" width="20" style="18" customWidth="1"/>
    <col min="8496" max="8496" width="11.28515625" style="18" bestFit="1" customWidth="1"/>
    <col min="8497" max="8711" width="10.140625" style="18"/>
    <col min="8712" max="8712" width="6.28515625" style="18" customWidth="1"/>
    <col min="8713" max="8713" width="36" style="18" customWidth="1"/>
    <col min="8714" max="8714" width="1.7109375" style="18" customWidth="1"/>
    <col min="8715" max="8715" width="31" style="18" customWidth="1"/>
    <col min="8716" max="8716" width="30.28515625" style="18" customWidth="1"/>
    <col min="8717" max="8717" width="31.28515625" style="18" customWidth="1"/>
    <col min="8718" max="8718" width="29.7109375" style="18" customWidth="1"/>
    <col min="8719" max="8747" width="0" style="18" hidden="1" customWidth="1"/>
    <col min="8748" max="8748" width="15.7109375" style="18" bestFit="1" customWidth="1"/>
    <col min="8749" max="8751" width="20" style="18" customWidth="1"/>
    <col min="8752" max="8752" width="11.28515625" style="18" bestFit="1" customWidth="1"/>
    <col min="8753" max="8967" width="10.140625" style="18"/>
    <col min="8968" max="8968" width="6.28515625" style="18" customWidth="1"/>
    <col min="8969" max="8969" width="36" style="18" customWidth="1"/>
    <col min="8970" max="8970" width="1.7109375" style="18" customWidth="1"/>
    <col min="8971" max="8971" width="31" style="18" customWidth="1"/>
    <col min="8972" max="8972" width="30.28515625" style="18" customWidth="1"/>
    <col min="8973" max="8973" width="31.28515625" style="18" customWidth="1"/>
    <col min="8974" max="8974" width="29.7109375" style="18" customWidth="1"/>
    <col min="8975" max="9003" width="0" style="18" hidden="1" customWidth="1"/>
    <col min="9004" max="9004" width="15.7109375" style="18" bestFit="1" customWidth="1"/>
    <col min="9005" max="9007" width="20" style="18" customWidth="1"/>
    <col min="9008" max="9008" width="11.28515625" style="18" bestFit="1" customWidth="1"/>
    <col min="9009" max="9223" width="10.140625" style="18"/>
    <col min="9224" max="9224" width="6.28515625" style="18" customWidth="1"/>
    <col min="9225" max="9225" width="36" style="18" customWidth="1"/>
    <col min="9226" max="9226" width="1.7109375" style="18" customWidth="1"/>
    <col min="9227" max="9227" width="31" style="18" customWidth="1"/>
    <col min="9228" max="9228" width="30.28515625" style="18" customWidth="1"/>
    <col min="9229" max="9229" width="31.28515625" style="18" customWidth="1"/>
    <col min="9230" max="9230" width="29.7109375" style="18" customWidth="1"/>
    <col min="9231" max="9259" width="0" style="18" hidden="1" customWidth="1"/>
    <col min="9260" max="9260" width="15.7109375" style="18" bestFit="1" customWidth="1"/>
    <col min="9261" max="9263" width="20" style="18" customWidth="1"/>
    <col min="9264" max="9264" width="11.28515625" style="18" bestFit="1" customWidth="1"/>
    <col min="9265" max="9479" width="10.140625" style="18"/>
    <col min="9480" max="9480" width="6.28515625" style="18" customWidth="1"/>
    <col min="9481" max="9481" width="36" style="18" customWidth="1"/>
    <col min="9482" max="9482" width="1.7109375" style="18" customWidth="1"/>
    <col min="9483" max="9483" width="31" style="18" customWidth="1"/>
    <col min="9484" max="9484" width="30.28515625" style="18" customWidth="1"/>
    <col min="9485" max="9485" width="31.28515625" style="18" customWidth="1"/>
    <col min="9486" max="9486" width="29.7109375" style="18" customWidth="1"/>
    <col min="9487" max="9515" width="0" style="18" hidden="1" customWidth="1"/>
    <col min="9516" max="9516" width="15.7109375" style="18" bestFit="1" customWidth="1"/>
    <col min="9517" max="9519" width="20" style="18" customWidth="1"/>
    <col min="9520" max="9520" width="11.28515625" style="18" bestFit="1" customWidth="1"/>
    <col min="9521" max="9735" width="10.140625" style="18"/>
    <col min="9736" max="9736" width="6.28515625" style="18" customWidth="1"/>
    <col min="9737" max="9737" width="36" style="18" customWidth="1"/>
    <col min="9738" max="9738" width="1.7109375" style="18" customWidth="1"/>
    <col min="9739" max="9739" width="31" style="18" customWidth="1"/>
    <col min="9740" max="9740" width="30.28515625" style="18" customWidth="1"/>
    <col min="9741" max="9741" width="31.28515625" style="18" customWidth="1"/>
    <col min="9742" max="9742" width="29.7109375" style="18" customWidth="1"/>
    <col min="9743" max="9771" width="0" style="18" hidden="1" customWidth="1"/>
    <col min="9772" max="9772" width="15.7109375" style="18" bestFit="1" customWidth="1"/>
    <col min="9773" max="9775" width="20" style="18" customWidth="1"/>
    <col min="9776" max="9776" width="11.28515625" style="18" bestFit="1" customWidth="1"/>
    <col min="9777" max="9991" width="10.140625" style="18"/>
    <col min="9992" max="9992" width="6.28515625" style="18" customWidth="1"/>
    <col min="9993" max="9993" width="36" style="18" customWidth="1"/>
    <col min="9994" max="9994" width="1.7109375" style="18" customWidth="1"/>
    <col min="9995" max="9995" width="31" style="18" customWidth="1"/>
    <col min="9996" max="9996" width="30.28515625" style="18" customWidth="1"/>
    <col min="9997" max="9997" width="31.28515625" style="18" customWidth="1"/>
    <col min="9998" max="9998" width="29.7109375" style="18" customWidth="1"/>
    <col min="9999" max="10027" width="0" style="18" hidden="1" customWidth="1"/>
    <col min="10028" max="10028" width="15.7109375" style="18" bestFit="1" customWidth="1"/>
    <col min="10029" max="10031" width="20" style="18" customWidth="1"/>
    <col min="10032" max="10032" width="11.28515625" style="18" bestFit="1" customWidth="1"/>
    <col min="10033" max="10247" width="10.140625" style="18"/>
    <col min="10248" max="10248" width="6.28515625" style="18" customWidth="1"/>
    <col min="10249" max="10249" width="36" style="18" customWidth="1"/>
    <col min="10250" max="10250" width="1.7109375" style="18" customWidth="1"/>
    <col min="10251" max="10251" width="31" style="18" customWidth="1"/>
    <col min="10252" max="10252" width="30.28515625" style="18" customWidth="1"/>
    <col min="10253" max="10253" width="31.28515625" style="18" customWidth="1"/>
    <col min="10254" max="10254" width="29.7109375" style="18" customWidth="1"/>
    <col min="10255" max="10283" width="0" style="18" hidden="1" customWidth="1"/>
    <col min="10284" max="10284" width="15.7109375" style="18" bestFit="1" customWidth="1"/>
    <col min="10285" max="10287" width="20" style="18" customWidth="1"/>
    <col min="10288" max="10288" width="11.28515625" style="18" bestFit="1" customWidth="1"/>
    <col min="10289" max="10503" width="10.140625" style="18"/>
    <col min="10504" max="10504" width="6.28515625" style="18" customWidth="1"/>
    <col min="10505" max="10505" width="36" style="18" customWidth="1"/>
    <col min="10506" max="10506" width="1.7109375" style="18" customWidth="1"/>
    <col min="10507" max="10507" width="31" style="18" customWidth="1"/>
    <col min="10508" max="10508" width="30.28515625" style="18" customWidth="1"/>
    <col min="10509" max="10509" width="31.28515625" style="18" customWidth="1"/>
    <col min="10510" max="10510" width="29.7109375" style="18" customWidth="1"/>
    <col min="10511" max="10539" width="0" style="18" hidden="1" customWidth="1"/>
    <col min="10540" max="10540" width="15.7109375" style="18" bestFit="1" customWidth="1"/>
    <col min="10541" max="10543" width="20" style="18" customWidth="1"/>
    <col min="10544" max="10544" width="11.28515625" style="18" bestFit="1" customWidth="1"/>
    <col min="10545" max="10759" width="10.140625" style="18"/>
    <col min="10760" max="10760" width="6.28515625" style="18" customWidth="1"/>
    <col min="10761" max="10761" width="36" style="18" customWidth="1"/>
    <col min="10762" max="10762" width="1.7109375" style="18" customWidth="1"/>
    <col min="10763" max="10763" width="31" style="18" customWidth="1"/>
    <col min="10764" max="10764" width="30.28515625" style="18" customWidth="1"/>
    <col min="10765" max="10765" width="31.28515625" style="18" customWidth="1"/>
    <col min="10766" max="10766" width="29.7109375" style="18" customWidth="1"/>
    <col min="10767" max="10795" width="0" style="18" hidden="1" customWidth="1"/>
    <col min="10796" max="10796" width="15.7109375" style="18" bestFit="1" customWidth="1"/>
    <col min="10797" max="10799" width="20" style="18" customWidth="1"/>
    <col min="10800" max="10800" width="11.28515625" style="18" bestFit="1" customWidth="1"/>
    <col min="10801" max="11015" width="10.140625" style="18"/>
    <col min="11016" max="11016" width="6.28515625" style="18" customWidth="1"/>
    <col min="11017" max="11017" width="36" style="18" customWidth="1"/>
    <col min="11018" max="11018" width="1.7109375" style="18" customWidth="1"/>
    <col min="11019" max="11019" width="31" style="18" customWidth="1"/>
    <col min="11020" max="11020" width="30.28515625" style="18" customWidth="1"/>
    <col min="11021" max="11021" width="31.28515625" style="18" customWidth="1"/>
    <col min="11022" max="11022" width="29.7109375" style="18" customWidth="1"/>
    <col min="11023" max="11051" width="0" style="18" hidden="1" customWidth="1"/>
    <col min="11052" max="11052" width="15.7109375" style="18" bestFit="1" customWidth="1"/>
    <col min="11053" max="11055" width="20" style="18" customWidth="1"/>
    <col min="11056" max="11056" width="11.28515625" style="18" bestFit="1" customWidth="1"/>
    <col min="11057" max="11271" width="10.140625" style="18"/>
    <col min="11272" max="11272" width="6.28515625" style="18" customWidth="1"/>
    <col min="11273" max="11273" width="36" style="18" customWidth="1"/>
    <col min="11274" max="11274" width="1.7109375" style="18" customWidth="1"/>
    <col min="11275" max="11275" width="31" style="18" customWidth="1"/>
    <col min="11276" max="11276" width="30.28515625" style="18" customWidth="1"/>
    <col min="11277" max="11277" width="31.28515625" style="18" customWidth="1"/>
    <col min="11278" max="11278" width="29.7109375" style="18" customWidth="1"/>
    <col min="11279" max="11307" width="0" style="18" hidden="1" customWidth="1"/>
    <col min="11308" max="11308" width="15.7109375" style="18" bestFit="1" customWidth="1"/>
    <col min="11309" max="11311" width="20" style="18" customWidth="1"/>
    <col min="11312" max="11312" width="11.28515625" style="18" bestFit="1" customWidth="1"/>
    <col min="11313" max="11527" width="10.140625" style="18"/>
    <col min="11528" max="11528" width="6.28515625" style="18" customWidth="1"/>
    <col min="11529" max="11529" width="36" style="18" customWidth="1"/>
    <col min="11530" max="11530" width="1.7109375" style="18" customWidth="1"/>
    <col min="11531" max="11531" width="31" style="18" customWidth="1"/>
    <col min="11532" max="11532" width="30.28515625" style="18" customWidth="1"/>
    <col min="11533" max="11533" width="31.28515625" style="18" customWidth="1"/>
    <col min="11534" max="11534" width="29.7109375" style="18" customWidth="1"/>
    <col min="11535" max="11563" width="0" style="18" hidden="1" customWidth="1"/>
    <col min="11564" max="11564" width="15.7109375" style="18" bestFit="1" customWidth="1"/>
    <col min="11565" max="11567" width="20" style="18" customWidth="1"/>
    <col min="11568" max="11568" width="11.28515625" style="18" bestFit="1" customWidth="1"/>
    <col min="11569" max="11783" width="10.140625" style="18"/>
    <col min="11784" max="11784" width="6.28515625" style="18" customWidth="1"/>
    <col min="11785" max="11785" width="36" style="18" customWidth="1"/>
    <col min="11786" max="11786" width="1.7109375" style="18" customWidth="1"/>
    <col min="11787" max="11787" width="31" style="18" customWidth="1"/>
    <col min="11788" max="11788" width="30.28515625" style="18" customWidth="1"/>
    <col min="11789" max="11789" width="31.28515625" style="18" customWidth="1"/>
    <col min="11790" max="11790" width="29.7109375" style="18" customWidth="1"/>
    <col min="11791" max="11819" width="0" style="18" hidden="1" customWidth="1"/>
    <col min="11820" max="11820" width="15.7109375" style="18" bestFit="1" customWidth="1"/>
    <col min="11821" max="11823" width="20" style="18" customWidth="1"/>
    <col min="11824" max="11824" width="11.28515625" style="18" bestFit="1" customWidth="1"/>
    <col min="11825" max="12039" width="10.140625" style="18"/>
    <col min="12040" max="12040" width="6.28515625" style="18" customWidth="1"/>
    <col min="12041" max="12041" width="36" style="18" customWidth="1"/>
    <col min="12042" max="12042" width="1.7109375" style="18" customWidth="1"/>
    <col min="12043" max="12043" width="31" style="18" customWidth="1"/>
    <col min="12044" max="12044" width="30.28515625" style="18" customWidth="1"/>
    <col min="12045" max="12045" width="31.28515625" style="18" customWidth="1"/>
    <col min="12046" max="12046" width="29.7109375" style="18" customWidth="1"/>
    <col min="12047" max="12075" width="0" style="18" hidden="1" customWidth="1"/>
    <col min="12076" max="12076" width="15.7109375" style="18" bestFit="1" customWidth="1"/>
    <col min="12077" max="12079" width="20" style="18" customWidth="1"/>
    <col min="12080" max="12080" width="11.28515625" style="18" bestFit="1" customWidth="1"/>
    <col min="12081" max="12295" width="10.140625" style="18"/>
    <col min="12296" max="12296" width="6.28515625" style="18" customWidth="1"/>
    <col min="12297" max="12297" width="36" style="18" customWidth="1"/>
    <col min="12298" max="12298" width="1.7109375" style="18" customWidth="1"/>
    <col min="12299" max="12299" width="31" style="18" customWidth="1"/>
    <col min="12300" max="12300" width="30.28515625" style="18" customWidth="1"/>
    <col min="12301" max="12301" width="31.28515625" style="18" customWidth="1"/>
    <col min="12302" max="12302" width="29.7109375" style="18" customWidth="1"/>
    <col min="12303" max="12331" width="0" style="18" hidden="1" customWidth="1"/>
    <col min="12332" max="12332" width="15.7109375" style="18" bestFit="1" customWidth="1"/>
    <col min="12333" max="12335" width="20" style="18" customWidth="1"/>
    <col min="12336" max="12336" width="11.28515625" style="18" bestFit="1" customWidth="1"/>
    <col min="12337" max="12551" width="10.140625" style="18"/>
    <col min="12552" max="12552" width="6.28515625" style="18" customWidth="1"/>
    <col min="12553" max="12553" width="36" style="18" customWidth="1"/>
    <col min="12554" max="12554" width="1.7109375" style="18" customWidth="1"/>
    <col min="12555" max="12555" width="31" style="18" customWidth="1"/>
    <col min="12556" max="12556" width="30.28515625" style="18" customWidth="1"/>
    <col min="12557" max="12557" width="31.28515625" style="18" customWidth="1"/>
    <col min="12558" max="12558" width="29.7109375" style="18" customWidth="1"/>
    <col min="12559" max="12587" width="0" style="18" hidden="1" customWidth="1"/>
    <col min="12588" max="12588" width="15.7109375" style="18" bestFit="1" customWidth="1"/>
    <col min="12589" max="12591" width="20" style="18" customWidth="1"/>
    <col min="12592" max="12592" width="11.28515625" style="18" bestFit="1" customWidth="1"/>
    <col min="12593" max="12807" width="10.140625" style="18"/>
    <col min="12808" max="12808" width="6.28515625" style="18" customWidth="1"/>
    <col min="12809" max="12809" width="36" style="18" customWidth="1"/>
    <col min="12810" max="12810" width="1.7109375" style="18" customWidth="1"/>
    <col min="12811" max="12811" width="31" style="18" customWidth="1"/>
    <col min="12812" max="12812" width="30.28515625" style="18" customWidth="1"/>
    <col min="12813" max="12813" width="31.28515625" style="18" customWidth="1"/>
    <col min="12814" max="12814" width="29.7109375" style="18" customWidth="1"/>
    <col min="12815" max="12843" width="0" style="18" hidden="1" customWidth="1"/>
    <col min="12844" max="12844" width="15.7109375" style="18" bestFit="1" customWidth="1"/>
    <col min="12845" max="12847" width="20" style="18" customWidth="1"/>
    <col min="12848" max="12848" width="11.28515625" style="18" bestFit="1" customWidth="1"/>
    <col min="12849" max="13063" width="10.140625" style="18"/>
    <col min="13064" max="13064" width="6.28515625" style="18" customWidth="1"/>
    <col min="13065" max="13065" width="36" style="18" customWidth="1"/>
    <col min="13066" max="13066" width="1.7109375" style="18" customWidth="1"/>
    <col min="13067" max="13067" width="31" style="18" customWidth="1"/>
    <col min="13068" max="13068" width="30.28515625" style="18" customWidth="1"/>
    <col min="13069" max="13069" width="31.28515625" style="18" customWidth="1"/>
    <col min="13070" max="13070" width="29.7109375" style="18" customWidth="1"/>
    <col min="13071" max="13099" width="0" style="18" hidden="1" customWidth="1"/>
    <col min="13100" max="13100" width="15.7109375" style="18" bestFit="1" customWidth="1"/>
    <col min="13101" max="13103" width="20" style="18" customWidth="1"/>
    <col min="13104" max="13104" width="11.28515625" style="18" bestFit="1" customWidth="1"/>
    <col min="13105" max="13319" width="10.140625" style="18"/>
    <col min="13320" max="13320" width="6.28515625" style="18" customWidth="1"/>
    <col min="13321" max="13321" width="36" style="18" customWidth="1"/>
    <col min="13322" max="13322" width="1.7109375" style="18" customWidth="1"/>
    <col min="13323" max="13323" width="31" style="18" customWidth="1"/>
    <col min="13324" max="13324" width="30.28515625" style="18" customWidth="1"/>
    <col min="13325" max="13325" width="31.28515625" style="18" customWidth="1"/>
    <col min="13326" max="13326" width="29.7109375" style="18" customWidth="1"/>
    <col min="13327" max="13355" width="0" style="18" hidden="1" customWidth="1"/>
    <col min="13356" max="13356" width="15.7109375" style="18" bestFit="1" customWidth="1"/>
    <col min="13357" max="13359" width="20" style="18" customWidth="1"/>
    <col min="13360" max="13360" width="11.28515625" style="18" bestFit="1" customWidth="1"/>
    <col min="13361" max="13575" width="10.140625" style="18"/>
    <col min="13576" max="13576" width="6.28515625" style="18" customWidth="1"/>
    <col min="13577" max="13577" width="36" style="18" customWidth="1"/>
    <col min="13578" max="13578" width="1.7109375" style="18" customWidth="1"/>
    <col min="13579" max="13579" width="31" style="18" customWidth="1"/>
    <col min="13580" max="13580" width="30.28515625" style="18" customWidth="1"/>
    <col min="13581" max="13581" width="31.28515625" style="18" customWidth="1"/>
    <col min="13582" max="13582" width="29.7109375" style="18" customWidth="1"/>
    <col min="13583" max="13611" width="0" style="18" hidden="1" customWidth="1"/>
    <col min="13612" max="13612" width="15.7109375" style="18" bestFit="1" customWidth="1"/>
    <col min="13613" max="13615" width="20" style="18" customWidth="1"/>
    <col min="13616" max="13616" width="11.28515625" style="18" bestFit="1" customWidth="1"/>
    <col min="13617" max="13831" width="10.140625" style="18"/>
    <col min="13832" max="13832" width="6.28515625" style="18" customWidth="1"/>
    <col min="13833" max="13833" width="36" style="18" customWidth="1"/>
    <col min="13834" max="13834" width="1.7109375" style="18" customWidth="1"/>
    <col min="13835" max="13835" width="31" style="18" customWidth="1"/>
    <col min="13836" max="13836" width="30.28515625" style="18" customWidth="1"/>
    <col min="13837" max="13837" width="31.28515625" style="18" customWidth="1"/>
    <col min="13838" max="13838" width="29.7109375" style="18" customWidth="1"/>
    <col min="13839" max="13867" width="0" style="18" hidden="1" customWidth="1"/>
    <col min="13868" max="13868" width="15.7109375" style="18" bestFit="1" customWidth="1"/>
    <col min="13869" max="13871" width="20" style="18" customWidth="1"/>
    <col min="13872" max="13872" width="11.28515625" style="18" bestFit="1" customWidth="1"/>
    <col min="13873" max="14087" width="10.140625" style="18"/>
    <col min="14088" max="14088" width="6.28515625" style="18" customWidth="1"/>
    <col min="14089" max="14089" width="36" style="18" customWidth="1"/>
    <col min="14090" max="14090" width="1.7109375" style="18" customWidth="1"/>
    <col min="14091" max="14091" width="31" style="18" customWidth="1"/>
    <col min="14092" max="14092" width="30.28515625" style="18" customWidth="1"/>
    <col min="14093" max="14093" width="31.28515625" style="18" customWidth="1"/>
    <col min="14094" max="14094" width="29.7109375" style="18" customWidth="1"/>
    <col min="14095" max="14123" width="0" style="18" hidden="1" customWidth="1"/>
    <col min="14124" max="14124" width="15.7109375" style="18" bestFit="1" customWidth="1"/>
    <col min="14125" max="14127" width="20" style="18" customWidth="1"/>
    <col min="14128" max="14128" width="11.28515625" style="18" bestFit="1" customWidth="1"/>
    <col min="14129" max="14343" width="10.140625" style="18"/>
    <col min="14344" max="14344" width="6.28515625" style="18" customWidth="1"/>
    <col min="14345" max="14345" width="36" style="18" customWidth="1"/>
    <col min="14346" max="14346" width="1.7109375" style="18" customWidth="1"/>
    <col min="14347" max="14347" width="31" style="18" customWidth="1"/>
    <col min="14348" max="14348" width="30.28515625" style="18" customWidth="1"/>
    <col min="14349" max="14349" width="31.28515625" style="18" customWidth="1"/>
    <col min="14350" max="14350" width="29.7109375" style="18" customWidth="1"/>
    <col min="14351" max="14379" width="0" style="18" hidden="1" customWidth="1"/>
    <col min="14380" max="14380" width="15.7109375" style="18" bestFit="1" customWidth="1"/>
    <col min="14381" max="14383" width="20" style="18" customWidth="1"/>
    <col min="14384" max="14384" width="11.28515625" style="18" bestFit="1" customWidth="1"/>
    <col min="14385" max="14599" width="10.140625" style="18"/>
    <col min="14600" max="14600" width="6.28515625" style="18" customWidth="1"/>
    <col min="14601" max="14601" width="36" style="18" customWidth="1"/>
    <col min="14602" max="14602" width="1.7109375" style="18" customWidth="1"/>
    <col min="14603" max="14603" width="31" style="18" customWidth="1"/>
    <col min="14604" max="14604" width="30.28515625" style="18" customWidth="1"/>
    <col min="14605" max="14605" width="31.28515625" style="18" customWidth="1"/>
    <col min="14606" max="14606" width="29.7109375" style="18" customWidth="1"/>
    <col min="14607" max="14635" width="0" style="18" hidden="1" customWidth="1"/>
    <col min="14636" max="14636" width="15.7109375" style="18" bestFit="1" customWidth="1"/>
    <col min="14637" max="14639" width="20" style="18" customWidth="1"/>
    <col min="14640" max="14640" width="11.28515625" style="18" bestFit="1" customWidth="1"/>
    <col min="14641" max="14855" width="10.140625" style="18"/>
    <col min="14856" max="14856" width="6.28515625" style="18" customWidth="1"/>
    <col min="14857" max="14857" width="36" style="18" customWidth="1"/>
    <col min="14858" max="14858" width="1.7109375" style="18" customWidth="1"/>
    <col min="14859" max="14859" width="31" style="18" customWidth="1"/>
    <col min="14860" max="14860" width="30.28515625" style="18" customWidth="1"/>
    <col min="14861" max="14861" width="31.28515625" style="18" customWidth="1"/>
    <col min="14862" max="14862" width="29.7109375" style="18" customWidth="1"/>
    <col min="14863" max="14891" width="0" style="18" hidden="1" customWidth="1"/>
    <col min="14892" max="14892" width="15.7109375" style="18" bestFit="1" customWidth="1"/>
    <col min="14893" max="14895" width="20" style="18" customWidth="1"/>
    <col min="14896" max="14896" width="11.28515625" style="18" bestFit="1" customWidth="1"/>
    <col min="14897" max="15111" width="10.140625" style="18"/>
    <col min="15112" max="15112" width="6.28515625" style="18" customWidth="1"/>
    <col min="15113" max="15113" width="36" style="18" customWidth="1"/>
    <col min="15114" max="15114" width="1.7109375" style="18" customWidth="1"/>
    <col min="15115" max="15115" width="31" style="18" customWidth="1"/>
    <col min="15116" max="15116" width="30.28515625" style="18" customWidth="1"/>
    <col min="15117" max="15117" width="31.28515625" style="18" customWidth="1"/>
    <col min="15118" max="15118" width="29.7109375" style="18" customWidth="1"/>
    <col min="15119" max="15147" width="0" style="18" hidden="1" customWidth="1"/>
    <col min="15148" max="15148" width="15.7109375" style="18" bestFit="1" customWidth="1"/>
    <col min="15149" max="15151" width="20" style="18" customWidth="1"/>
    <col min="15152" max="15152" width="11.28515625" style="18" bestFit="1" customWidth="1"/>
    <col min="15153" max="15367" width="10.140625" style="18"/>
    <col min="15368" max="15368" width="6.28515625" style="18" customWidth="1"/>
    <col min="15369" max="15369" width="36" style="18" customWidth="1"/>
    <col min="15370" max="15370" width="1.7109375" style="18" customWidth="1"/>
    <col min="15371" max="15371" width="31" style="18" customWidth="1"/>
    <col min="15372" max="15372" width="30.28515625" style="18" customWidth="1"/>
    <col min="15373" max="15373" width="31.28515625" style="18" customWidth="1"/>
    <col min="15374" max="15374" width="29.7109375" style="18" customWidth="1"/>
    <col min="15375" max="15403" width="0" style="18" hidden="1" customWidth="1"/>
    <col min="15404" max="15404" width="15.7109375" style="18" bestFit="1" customWidth="1"/>
    <col min="15405" max="15407" width="20" style="18" customWidth="1"/>
    <col min="15408" max="15408" width="11.28515625" style="18" bestFit="1" customWidth="1"/>
    <col min="15409" max="15623" width="10.140625" style="18"/>
    <col min="15624" max="15624" width="6.28515625" style="18" customWidth="1"/>
    <col min="15625" max="15625" width="36" style="18" customWidth="1"/>
    <col min="15626" max="15626" width="1.7109375" style="18" customWidth="1"/>
    <col min="15627" max="15627" width="31" style="18" customWidth="1"/>
    <col min="15628" max="15628" width="30.28515625" style="18" customWidth="1"/>
    <col min="15629" max="15629" width="31.28515625" style="18" customWidth="1"/>
    <col min="15630" max="15630" width="29.7109375" style="18" customWidth="1"/>
    <col min="15631" max="15659" width="0" style="18" hidden="1" customWidth="1"/>
    <col min="15660" max="15660" width="15.7109375" style="18" bestFit="1" customWidth="1"/>
    <col min="15661" max="15663" width="20" style="18" customWidth="1"/>
    <col min="15664" max="15664" width="11.28515625" style="18" bestFit="1" customWidth="1"/>
    <col min="15665" max="15879" width="10.140625" style="18"/>
    <col min="15880" max="15880" width="6.28515625" style="18" customWidth="1"/>
    <col min="15881" max="15881" width="36" style="18" customWidth="1"/>
    <col min="15882" max="15882" width="1.7109375" style="18" customWidth="1"/>
    <col min="15883" max="15883" width="31" style="18" customWidth="1"/>
    <col min="15884" max="15884" width="30.28515625" style="18" customWidth="1"/>
    <col min="15885" max="15885" width="31.28515625" style="18" customWidth="1"/>
    <col min="15886" max="15886" width="29.7109375" style="18" customWidth="1"/>
    <col min="15887" max="15915" width="0" style="18" hidden="1" customWidth="1"/>
    <col min="15916" max="15916" width="15.7109375" style="18" bestFit="1" customWidth="1"/>
    <col min="15917" max="15919" width="20" style="18" customWidth="1"/>
    <col min="15920" max="15920" width="11.28515625" style="18" bestFit="1" customWidth="1"/>
    <col min="15921" max="16384" width="10.140625" style="18"/>
  </cols>
  <sheetData>
    <row r="1" spans="1:9" s="20" customFormat="1" ht="18.75">
      <c r="A1" s="364" t="s">
        <v>367</v>
      </c>
      <c r="B1" s="364"/>
      <c r="C1" s="364"/>
      <c r="D1" s="364"/>
      <c r="E1" s="364"/>
      <c r="F1" s="364"/>
      <c r="G1" s="364"/>
      <c r="I1" s="21"/>
    </row>
    <row r="2" spans="1:9" ht="21.75" hidden="1" customHeight="1">
      <c r="A2" s="27" t="s">
        <v>55</v>
      </c>
      <c r="B2" s="28" t="s">
        <v>83</v>
      </c>
      <c r="C2" s="30" t="s">
        <v>64</v>
      </c>
      <c r="D2" s="262" t="s">
        <v>84</v>
      </c>
      <c r="E2" s="32" t="s">
        <v>85</v>
      </c>
      <c r="F2" s="266" t="s">
        <v>86</v>
      </c>
      <c r="G2" s="28" t="s">
        <v>87</v>
      </c>
    </row>
    <row r="3" spans="1:9" ht="21.75" hidden="1" customHeight="1">
      <c r="A3" s="27" t="s">
        <v>55</v>
      </c>
      <c r="B3" s="5" t="s">
        <v>88</v>
      </c>
      <c r="C3" s="30" t="s">
        <v>64</v>
      </c>
      <c r="D3" s="262" t="s">
        <v>89</v>
      </c>
      <c r="E3" s="32" t="s">
        <v>90</v>
      </c>
      <c r="F3" s="266" t="s">
        <v>91</v>
      </c>
      <c r="G3" s="28" t="s">
        <v>92</v>
      </c>
    </row>
    <row r="4" spans="1:9" ht="21.75" hidden="1" customHeight="1">
      <c r="A4" s="27" t="s">
        <v>55</v>
      </c>
      <c r="B4" s="5" t="s">
        <v>93</v>
      </c>
      <c r="C4" s="30" t="s">
        <v>64</v>
      </c>
      <c r="D4" s="262" t="s">
        <v>94</v>
      </c>
      <c r="E4" s="32" t="s">
        <v>90</v>
      </c>
      <c r="F4" s="266" t="s">
        <v>95</v>
      </c>
      <c r="G4" s="28" t="s">
        <v>92</v>
      </c>
    </row>
    <row r="5" spans="1:9" ht="21.75" hidden="1" customHeight="1">
      <c r="A5" s="27" t="s">
        <v>55</v>
      </c>
      <c r="B5" s="5" t="s">
        <v>96</v>
      </c>
      <c r="C5" s="30" t="s">
        <v>64</v>
      </c>
      <c r="D5" s="262" t="s">
        <v>89</v>
      </c>
      <c r="E5" s="32" t="s">
        <v>90</v>
      </c>
      <c r="F5" s="266" t="s">
        <v>97</v>
      </c>
      <c r="G5" s="28" t="s">
        <v>92</v>
      </c>
    </row>
    <row r="6" spans="1:9" ht="21.75" hidden="1" customHeight="1">
      <c r="A6" s="27" t="s">
        <v>55</v>
      </c>
      <c r="B6" s="5" t="s">
        <v>98</v>
      </c>
      <c r="C6" s="30" t="s">
        <v>64</v>
      </c>
      <c r="D6" s="262" t="s">
        <v>99</v>
      </c>
      <c r="E6" s="32" t="s">
        <v>90</v>
      </c>
      <c r="F6" s="266" t="s">
        <v>100</v>
      </c>
      <c r="G6" s="28" t="s">
        <v>92</v>
      </c>
    </row>
    <row r="7" spans="1:9" ht="21.75" hidden="1" customHeight="1">
      <c r="A7" s="27" t="s">
        <v>55</v>
      </c>
      <c r="B7" s="5" t="s">
        <v>101</v>
      </c>
      <c r="C7" s="30" t="s">
        <v>64</v>
      </c>
      <c r="D7" s="262" t="s">
        <v>99</v>
      </c>
      <c r="E7" s="32" t="s">
        <v>90</v>
      </c>
      <c r="F7" s="266" t="s">
        <v>102</v>
      </c>
      <c r="G7" s="28" t="s">
        <v>103</v>
      </c>
    </row>
    <row r="8" spans="1:9" ht="21.75" hidden="1" customHeight="1">
      <c r="A8" s="27" t="s">
        <v>55</v>
      </c>
      <c r="B8" s="5" t="s">
        <v>104</v>
      </c>
      <c r="C8" s="30" t="s">
        <v>64</v>
      </c>
      <c r="D8" s="262" t="s">
        <v>94</v>
      </c>
      <c r="E8" s="32" t="s">
        <v>90</v>
      </c>
      <c r="F8" s="266" t="s">
        <v>105</v>
      </c>
      <c r="G8" s="28" t="s">
        <v>106</v>
      </c>
    </row>
    <row r="9" spans="1:9" ht="21.75" hidden="1" customHeight="1">
      <c r="A9" s="27" t="s">
        <v>55</v>
      </c>
      <c r="B9" s="5" t="s">
        <v>107</v>
      </c>
      <c r="C9" s="30" t="s">
        <v>64</v>
      </c>
      <c r="D9" s="262" t="s">
        <v>108</v>
      </c>
      <c r="E9" s="32" t="s">
        <v>90</v>
      </c>
      <c r="F9" s="266" t="s">
        <v>109</v>
      </c>
      <c r="G9" s="28" t="s">
        <v>110</v>
      </c>
    </row>
    <row r="10" spans="1:9" ht="21.75" hidden="1" customHeight="1">
      <c r="A10" s="27" t="s">
        <v>55</v>
      </c>
      <c r="B10" s="28" t="s">
        <v>111</v>
      </c>
      <c r="C10" s="30" t="s">
        <v>64</v>
      </c>
      <c r="D10" s="5" t="s">
        <v>112</v>
      </c>
      <c r="E10" s="32" t="s">
        <v>90</v>
      </c>
      <c r="F10" s="266" t="s">
        <v>113</v>
      </c>
      <c r="G10" s="28" t="s">
        <v>110</v>
      </c>
    </row>
    <row r="11" spans="1:9" ht="21.75" hidden="1" customHeight="1">
      <c r="A11" s="27" t="s">
        <v>55</v>
      </c>
      <c r="B11" s="28" t="s">
        <v>114</v>
      </c>
      <c r="C11" s="30" t="s">
        <v>64</v>
      </c>
      <c r="D11" s="262" t="s">
        <v>115</v>
      </c>
      <c r="E11" s="32" t="s">
        <v>90</v>
      </c>
      <c r="F11" s="266" t="s">
        <v>116</v>
      </c>
      <c r="G11" s="28" t="s">
        <v>110</v>
      </c>
    </row>
    <row r="12" spans="1:9" ht="21.75" hidden="1" customHeight="1">
      <c r="A12" s="27" t="s">
        <v>55</v>
      </c>
      <c r="B12" s="28" t="s">
        <v>117</v>
      </c>
      <c r="C12" s="30" t="s">
        <v>64</v>
      </c>
      <c r="D12" s="262" t="s">
        <v>94</v>
      </c>
      <c r="E12" s="32" t="s">
        <v>90</v>
      </c>
      <c r="F12" s="266" t="s">
        <v>118</v>
      </c>
      <c r="G12" s="28" t="s">
        <v>110</v>
      </c>
    </row>
    <row r="13" spans="1:9" ht="21.75" hidden="1" customHeight="1">
      <c r="A13" s="27" t="s">
        <v>55</v>
      </c>
      <c r="B13" s="28" t="s">
        <v>119</v>
      </c>
      <c r="C13" s="30" t="s">
        <v>64</v>
      </c>
      <c r="D13" s="262" t="s">
        <v>120</v>
      </c>
      <c r="E13" s="32" t="s">
        <v>90</v>
      </c>
      <c r="F13" s="266" t="s">
        <v>121</v>
      </c>
      <c r="G13" s="28" t="s">
        <v>110</v>
      </c>
    </row>
    <row r="14" spans="1:9" ht="21.75" hidden="1" customHeight="1">
      <c r="A14" s="27" t="s">
        <v>55</v>
      </c>
      <c r="B14" s="28" t="s">
        <v>122</v>
      </c>
      <c r="C14" s="30" t="s">
        <v>64</v>
      </c>
      <c r="D14" s="262" t="s">
        <v>108</v>
      </c>
      <c r="E14" s="32" t="s">
        <v>90</v>
      </c>
      <c r="F14" s="266" t="s">
        <v>123</v>
      </c>
      <c r="G14" s="28" t="s">
        <v>110</v>
      </c>
    </row>
    <row r="15" spans="1:9" ht="21.75" hidden="1" customHeight="1">
      <c r="A15" s="27" t="s">
        <v>55</v>
      </c>
      <c r="B15" s="28" t="s">
        <v>124</v>
      </c>
      <c r="C15" s="30" t="s">
        <v>64</v>
      </c>
      <c r="D15" s="262" t="s">
        <v>108</v>
      </c>
      <c r="E15" s="32" t="s">
        <v>90</v>
      </c>
      <c r="F15" s="266" t="s">
        <v>125</v>
      </c>
      <c r="G15" s="28" t="s">
        <v>126</v>
      </c>
    </row>
    <row r="16" spans="1:9" ht="21.75" hidden="1" customHeight="1">
      <c r="A16" s="27" t="s">
        <v>55</v>
      </c>
      <c r="B16" s="28" t="s">
        <v>127</v>
      </c>
      <c r="C16" s="30" t="s">
        <v>64</v>
      </c>
      <c r="D16" s="262" t="s">
        <v>108</v>
      </c>
      <c r="E16" s="32" t="s">
        <v>90</v>
      </c>
      <c r="F16" s="266" t="s">
        <v>128</v>
      </c>
      <c r="G16" s="28" t="s">
        <v>129</v>
      </c>
    </row>
    <row r="17" spans="1:7" ht="21.75" hidden="1" customHeight="1">
      <c r="A17" s="27" t="s">
        <v>55</v>
      </c>
      <c r="B17" s="28" t="s">
        <v>130</v>
      </c>
      <c r="C17" s="30" t="s">
        <v>64</v>
      </c>
      <c r="D17" s="262" t="s">
        <v>131</v>
      </c>
      <c r="E17" s="32" t="s">
        <v>90</v>
      </c>
      <c r="F17" s="266" t="s">
        <v>132</v>
      </c>
      <c r="G17" s="28" t="s">
        <v>129</v>
      </c>
    </row>
    <row r="18" spans="1:7" ht="21.75" hidden="1" customHeight="1">
      <c r="A18" s="27" t="s">
        <v>55</v>
      </c>
      <c r="B18" s="5" t="s">
        <v>133</v>
      </c>
      <c r="C18" s="30" t="s">
        <v>64</v>
      </c>
      <c r="D18" s="262" t="s">
        <v>134</v>
      </c>
      <c r="E18" s="32" t="s">
        <v>90</v>
      </c>
      <c r="F18" s="266" t="s">
        <v>135</v>
      </c>
      <c r="G18" s="28" t="s">
        <v>129</v>
      </c>
    </row>
    <row r="19" spans="1:7" ht="21.75" hidden="1" customHeight="1">
      <c r="A19" s="27" t="s">
        <v>55</v>
      </c>
      <c r="B19" s="28" t="s">
        <v>136</v>
      </c>
      <c r="C19" s="30" t="s">
        <v>64</v>
      </c>
      <c r="D19" s="262" t="s">
        <v>131</v>
      </c>
      <c r="E19" s="32" t="s">
        <v>90</v>
      </c>
      <c r="F19" s="266" t="s">
        <v>137</v>
      </c>
      <c r="G19" s="28" t="s">
        <v>129</v>
      </c>
    </row>
    <row r="20" spans="1:7" ht="21.75" hidden="1" customHeight="1">
      <c r="A20" s="27" t="s">
        <v>55</v>
      </c>
      <c r="B20" s="28" t="s">
        <v>138</v>
      </c>
      <c r="C20" s="30" t="s">
        <v>64</v>
      </c>
      <c r="D20" s="262" t="s">
        <v>131</v>
      </c>
      <c r="E20" s="32" t="s">
        <v>90</v>
      </c>
      <c r="F20" s="266" t="s">
        <v>139</v>
      </c>
      <c r="G20" s="28" t="s">
        <v>87</v>
      </c>
    </row>
    <row r="21" spans="1:7" ht="21.75" hidden="1" customHeight="1">
      <c r="A21" s="27" t="s">
        <v>55</v>
      </c>
      <c r="B21" s="28" t="s">
        <v>140</v>
      </c>
      <c r="C21" s="30" t="s">
        <v>64</v>
      </c>
      <c r="D21" s="262" t="s">
        <v>94</v>
      </c>
      <c r="E21" s="32" t="s">
        <v>90</v>
      </c>
      <c r="F21" s="266" t="s">
        <v>141</v>
      </c>
      <c r="G21" s="28" t="s">
        <v>87</v>
      </c>
    </row>
    <row r="22" spans="1:7" ht="21.75" hidden="1" customHeight="1">
      <c r="A22" s="27" t="s">
        <v>55</v>
      </c>
      <c r="B22" s="28" t="s">
        <v>142</v>
      </c>
      <c r="C22" s="30" t="s">
        <v>64</v>
      </c>
      <c r="D22" s="262" t="s">
        <v>94</v>
      </c>
      <c r="E22" s="32" t="s">
        <v>90</v>
      </c>
      <c r="F22" s="266" t="s">
        <v>143</v>
      </c>
      <c r="G22" s="28" t="s">
        <v>144</v>
      </c>
    </row>
    <row r="23" spans="1:7" ht="21.75" hidden="1" customHeight="1">
      <c r="A23" s="27" t="s">
        <v>55</v>
      </c>
      <c r="B23" s="28" t="s">
        <v>145</v>
      </c>
      <c r="C23" s="30" t="s">
        <v>64</v>
      </c>
      <c r="D23" s="262" t="s">
        <v>99</v>
      </c>
      <c r="E23" s="32" t="s">
        <v>90</v>
      </c>
      <c r="F23" s="266" t="s">
        <v>146</v>
      </c>
      <c r="G23" s="28" t="s">
        <v>147</v>
      </c>
    </row>
    <row r="24" spans="1:7" ht="21.75" hidden="1" customHeight="1">
      <c r="A24" s="27" t="s">
        <v>55</v>
      </c>
      <c r="B24" s="28" t="s">
        <v>148</v>
      </c>
      <c r="C24" s="30" t="s">
        <v>64</v>
      </c>
      <c r="D24" s="262" t="s">
        <v>99</v>
      </c>
      <c r="E24" s="32" t="s">
        <v>90</v>
      </c>
      <c r="F24" s="266" t="s">
        <v>149</v>
      </c>
      <c r="G24" s="28" t="s">
        <v>150</v>
      </c>
    </row>
    <row r="25" spans="1:7" ht="21.75" hidden="1" customHeight="1">
      <c r="A25" s="27" t="s">
        <v>55</v>
      </c>
      <c r="B25" s="5" t="s">
        <v>151</v>
      </c>
      <c r="C25" s="30" t="s">
        <v>64</v>
      </c>
      <c r="D25" s="262" t="s">
        <v>99</v>
      </c>
      <c r="E25" s="32" t="s">
        <v>90</v>
      </c>
      <c r="F25" s="5" t="s">
        <v>152</v>
      </c>
      <c r="G25" s="33" t="s">
        <v>147</v>
      </c>
    </row>
    <row r="26" spans="1:7" ht="21.75" hidden="1" customHeight="1">
      <c r="A26" s="27" t="s">
        <v>55</v>
      </c>
      <c r="B26" s="5" t="s">
        <v>153</v>
      </c>
      <c r="C26" s="30" t="s">
        <v>64</v>
      </c>
      <c r="D26" s="33" t="s">
        <v>94</v>
      </c>
      <c r="E26" s="32" t="s">
        <v>90</v>
      </c>
      <c r="F26" s="5" t="s">
        <v>154</v>
      </c>
      <c r="G26" s="33" t="s">
        <v>155</v>
      </c>
    </row>
    <row r="27" spans="1:7" ht="21.75" hidden="1" customHeight="1">
      <c r="A27" s="27" t="s">
        <v>55</v>
      </c>
      <c r="B27" s="5" t="s">
        <v>156</v>
      </c>
      <c r="C27" s="30" t="s">
        <v>64</v>
      </c>
      <c r="D27" s="33" t="s">
        <v>115</v>
      </c>
      <c r="E27" s="32" t="s">
        <v>90</v>
      </c>
      <c r="F27" s="5" t="s">
        <v>157</v>
      </c>
      <c r="G27" s="33" t="s">
        <v>155</v>
      </c>
    </row>
    <row r="28" spans="1:7" ht="21.75" hidden="1" customHeight="1">
      <c r="A28" s="27" t="s">
        <v>55</v>
      </c>
      <c r="B28" s="5" t="s">
        <v>158</v>
      </c>
      <c r="C28" s="30" t="s">
        <v>64</v>
      </c>
      <c r="D28" s="33" t="s">
        <v>99</v>
      </c>
      <c r="E28" s="32" t="s">
        <v>90</v>
      </c>
      <c r="F28" s="5" t="s">
        <v>159</v>
      </c>
      <c r="G28" s="33" t="s">
        <v>155</v>
      </c>
    </row>
    <row r="29" spans="1:7" ht="21.75" hidden="1" customHeight="1">
      <c r="A29" s="27" t="s">
        <v>55</v>
      </c>
      <c r="B29" s="5" t="s">
        <v>160</v>
      </c>
      <c r="C29" s="30" t="s">
        <v>64</v>
      </c>
      <c r="D29" s="33" t="s">
        <v>161</v>
      </c>
      <c r="E29" s="32"/>
      <c r="F29" s="266"/>
      <c r="G29" s="28"/>
    </row>
    <row r="30" spans="1:7" ht="21.75" hidden="1" customHeight="1">
      <c r="A30" s="27" t="s">
        <v>55</v>
      </c>
      <c r="C30" s="30" t="s">
        <v>64</v>
      </c>
      <c r="E30" s="32"/>
      <c r="F30" s="266"/>
      <c r="G30" s="28"/>
    </row>
    <row r="31" spans="1:7" ht="21.75" hidden="1" customHeight="1">
      <c r="A31" s="27" t="s">
        <v>55</v>
      </c>
      <c r="C31" s="30" t="s">
        <v>64</v>
      </c>
      <c r="E31" s="32"/>
      <c r="F31" s="266"/>
      <c r="G31" s="28"/>
    </row>
    <row r="32" spans="1:7" ht="21.75" hidden="1" customHeight="1">
      <c r="A32" s="27" t="s">
        <v>55</v>
      </c>
      <c r="C32" s="30" t="s">
        <v>64</v>
      </c>
      <c r="E32" s="32"/>
      <c r="F32" s="266"/>
      <c r="G32" s="28"/>
    </row>
    <row r="33" spans="1:9" ht="21.75" hidden="1" customHeight="1">
      <c r="A33" s="27" t="s">
        <v>55</v>
      </c>
      <c r="C33" s="30" t="s">
        <v>64</v>
      </c>
      <c r="E33" s="32"/>
      <c r="F33" s="266"/>
      <c r="G33" s="28"/>
    </row>
    <row r="34" spans="1:9" ht="21.75" hidden="1" customHeight="1">
      <c r="A34" s="27" t="s">
        <v>55</v>
      </c>
      <c r="B34" s="5" t="s">
        <v>116</v>
      </c>
      <c r="C34" s="30" t="s">
        <v>64</v>
      </c>
      <c r="D34" s="33" t="s">
        <v>161</v>
      </c>
      <c r="E34" s="34"/>
      <c r="F34" s="266" t="s">
        <v>162</v>
      </c>
      <c r="G34" s="28" t="s">
        <v>147</v>
      </c>
    </row>
    <row r="35" spans="1:9" ht="21.75" hidden="1" customHeight="1">
      <c r="A35" s="27" t="s">
        <v>55</v>
      </c>
      <c r="B35" s="28" t="s">
        <v>138</v>
      </c>
      <c r="C35" s="30" t="s">
        <v>64</v>
      </c>
      <c r="D35" s="262" t="s">
        <v>131</v>
      </c>
      <c r="E35" s="32"/>
      <c r="F35" s="266"/>
      <c r="G35" s="28"/>
    </row>
    <row r="36" spans="1:9" ht="8.1" hidden="1" customHeight="1">
      <c r="A36" s="19"/>
      <c r="B36" s="314"/>
      <c r="C36" s="314"/>
      <c r="D36" s="314"/>
      <c r="E36" s="314"/>
      <c r="F36" s="314"/>
      <c r="G36" s="314"/>
    </row>
    <row r="37" spans="1:9" ht="21" customHeight="1">
      <c r="A37" s="303" t="s">
        <v>273</v>
      </c>
      <c r="B37" s="303"/>
      <c r="C37" s="303"/>
      <c r="D37" s="303"/>
      <c r="E37" s="303"/>
      <c r="F37" s="303"/>
      <c r="G37" s="303"/>
    </row>
    <row r="38" spans="1:9" ht="21.75" hidden="1" customHeight="1">
      <c r="A38" s="303" t="s">
        <v>163</v>
      </c>
      <c r="B38" s="303"/>
      <c r="C38" s="303"/>
      <c r="D38" s="303"/>
      <c r="E38" s="303"/>
      <c r="F38" s="303"/>
      <c r="G38" s="303"/>
    </row>
    <row r="39" spans="1:9" ht="36" hidden="1" customHeight="1">
      <c r="A39" s="315" t="s">
        <v>164</v>
      </c>
      <c r="B39" s="315"/>
      <c r="C39" s="315"/>
      <c r="D39" s="315"/>
      <c r="E39" s="315"/>
      <c r="F39" s="315"/>
      <c r="G39" s="315"/>
      <c r="H39" s="36"/>
      <c r="I39" s="37"/>
    </row>
    <row r="40" spans="1:9" s="40" customFormat="1" ht="3" hidden="1" customHeight="1">
      <c r="A40" s="359"/>
      <c r="B40" s="359"/>
      <c r="C40" s="359"/>
      <c r="D40" s="359"/>
      <c r="E40" s="359"/>
      <c r="F40" s="359"/>
      <c r="G40" s="359"/>
      <c r="H40" s="38"/>
      <c r="I40" s="39"/>
    </row>
    <row r="41" spans="1:9" s="40" customFormat="1" ht="32.25" hidden="1" customHeight="1">
      <c r="A41" s="41" t="s">
        <v>55</v>
      </c>
      <c r="B41" s="360" t="s">
        <v>165</v>
      </c>
      <c r="C41" s="360"/>
      <c r="D41" s="360"/>
      <c r="E41" s="360"/>
      <c r="F41" s="360"/>
      <c r="G41" s="360"/>
      <c r="H41" s="42" t="s">
        <v>166</v>
      </c>
      <c r="I41" s="43"/>
    </row>
    <row r="42" spans="1:9" s="40" customFormat="1" ht="32.25" hidden="1" customHeight="1">
      <c r="A42" s="41" t="s">
        <v>55</v>
      </c>
      <c r="B42" s="360" t="s">
        <v>167</v>
      </c>
      <c r="C42" s="360"/>
      <c r="D42" s="360"/>
      <c r="E42" s="360"/>
      <c r="F42" s="360"/>
      <c r="G42" s="360"/>
      <c r="H42" s="42" t="s">
        <v>168</v>
      </c>
      <c r="I42" s="44"/>
    </row>
    <row r="43" spans="1:9" s="40" customFormat="1" ht="32.25" hidden="1" customHeight="1">
      <c r="A43" s="41" t="s">
        <v>55</v>
      </c>
      <c r="B43" s="360" t="s">
        <v>169</v>
      </c>
      <c r="C43" s="360"/>
      <c r="D43" s="360"/>
      <c r="E43" s="360"/>
      <c r="F43" s="360"/>
      <c r="G43" s="360"/>
      <c r="H43" s="361" t="s">
        <v>170</v>
      </c>
      <c r="I43" s="362"/>
    </row>
    <row r="44" spans="1:9" s="48" customFormat="1" hidden="1">
      <c r="A44" s="45" t="s">
        <v>81</v>
      </c>
      <c r="B44" s="350" t="s">
        <v>171</v>
      </c>
      <c r="C44" s="350"/>
      <c r="D44" s="350"/>
      <c r="E44" s="350"/>
      <c r="F44" s="350"/>
      <c r="G44" s="350"/>
      <c r="H44" s="46"/>
      <c r="I44" s="47"/>
    </row>
    <row r="45" spans="1:9" s="49" customFormat="1" ht="18" customHeight="1">
      <c r="B45" s="18"/>
      <c r="C45" s="18"/>
      <c r="D45" s="18"/>
      <c r="E45" s="18"/>
      <c r="F45" s="18"/>
      <c r="G45" s="50"/>
    </row>
    <row r="46" spans="1:9" s="52" customFormat="1" ht="24.75" customHeight="1">
      <c r="A46" s="51" t="s">
        <v>1</v>
      </c>
      <c r="B46" s="51" t="s">
        <v>172</v>
      </c>
      <c r="C46" s="65"/>
      <c r="D46" s="51" t="s">
        <v>215</v>
      </c>
      <c r="E46" s="51" t="s">
        <v>595</v>
      </c>
      <c r="F46" s="51" t="s">
        <v>596</v>
      </c>
      <c r="G46" s="51" t="s">
        <v>597</v>
      </c>
      <c r="I46" s="268"/>
    </row>
    <row r="47" spans="1:9" ht="16.350000000000001" customHeight="1">
      <c r="A47" s="54">
        <v>1</v>
      </c>
      <c r="B47" s="55" t="s">
        <v>177</v>
      </c>
      <c r="C47" s="202" t="s">
        <v>64</v>
      </c>
      <c r="D47" s="57" t="s">
        <v>651</v>
      </c>
      <c r="E47" s="57" t="str">
        <f>D47</f>
        <v>Chở hàng</v>
      </c>
      <c r="F47" s="57" t="str">
        <f>E47</f>
        <v>Chở hàng</v>
      </c>
      <c r="G47" s="57" t="str">
        <f>F47</f>
        <v>Chở hàng</v>
      </c>
    </row>
    <row r="48" spans="1:9" ht="28.5" customHeight="1">
      <c r="A48" s="54">
        <v>2</v>
      </c>
      <c r="B48" s="55" t="s">
        <v>178</v>
      </c>
      <c r="C48" s="202" t="s">
        <v>64</v>
      </c>
      <c r="D48" s="57" t="s">
        <v>654</v>
      </c>
      <c r="E48" s="57" t="str">
        <f t="shared" ref="E48:E54" si="0">D48</f>
        <v>Ô tô đầu kéo</v>
      </c>
      <c r="F48" s="57" t="str">
        <f>D48</f>
        <v>Ô tô đầu kéo</v>
      </c>
      <c r="G48" s="57" t="str">
        <f t="shared" ref="G48" si="1">F48</f>
        <v>Ô tô đầu kéo</v>
      </c>
    </row>
    <row r="49" spans="1:11">
      <c r="A49" s="59" t="s">
        <v>55</v>
      </c>
      <c r="B49" s="55" t="s">
        <v>179</v>
      </c>
      <c r="C49" s="202" t="s">
        <v>64</v>
      </c>
      <c r="D49" s="58" t="s">
        <v>655</v>
      </c>
      <c r="E49" s="57" t="str">
        <f t="shared" si="0"/>
        <v>CNHTC</v>
      </c>
      <c r="F49" s="58" t="str">
        <f t="shared" ref="F49:G49" si="2">E49</f>
        <v>CNHTC</v>
      </c>
      <c r="G49" s="58" t="str">
        <f t="shared" si="2"/>
        <v>CNHTC</v>
      </c>
    </row>
    <row r="50" spans="1:11" ht="29.25" customHeight="1">
      <c r="A50" s="59" t="s">
        <v>55</v>
      </c>
      <c r="B50" s="55" t="s">
        <v>68</v>
      </c>
      <c r="C50" s="202"/>
      <c r="D50" s="58" t="s">
        <v>656</v>
      </c>
      <c r="E50" s="57" t="str">
        <f t="shared" si="0"/>
        <v>ZZ4257V324HE1B</v>
      </c>
      <c r="F50" s="58" t="str">
        <f t="shared" ref="F50:G50" si="3">E50</f>
        <v>ZZ4257V324HE1B</v>
      </c>
      <c r="G50" s="58" t="str">
        <f t="shared" si="3"/>
        <v>ZZ4257V324HE1B</v>
      </c>
    </row>
    <row r="51" spans="1:11" ht="22.5" hidden="1" customHeight="1">
      <c r="A51" s="59" t="s">
        <v>55</v>
      </c>
      <c r="B51" s="157" t="s">
        <v>630</v>
      </c>
      <c r="C51" s="202"/>
      <c r="D51" s="249"/>
      <c r="E51" s="57">
        <f t="shared" si="0"/>
        <v>0</v>
      </c>
      <c r="F51" s="259"/>
      <c r="G51" s="259"/>
    </row>
    <row r="52" spans="1:11" ht="22.5" hidden="1" customHeight="1">
      <c r="A52" s="59" t="s">
        <v>55</v>
      </c>
      <c r="B52" s="55" t="s">
        <v>633</v>
      </c>
      <c r="C52" s="202"/>
      <c r="D52" s="58" t="s">
        <v>634</v>
      </c>
      <c r="E52" s="57" t="str">
        <f t="shared" si="0"/>
        <v>8x4</v>
      </c>
      <c r="F52" s="58" t="str">
        <f>E52</f>
        <v>8x4</v>
      </c>
      <c r="G52" s="58" t="str">
        <f>F52</f>
        <v>8x4</v>
      </c>
    </row>
    <row r="53" spans="1:11">
      <c r="A53" s="59" t="s">
        <v>55</v>
      </c>
      <c r="B53" s="55" t="s">
        <v>3</v>
      </c>
      <c r="C53" s="202" t="s">
        <v>64</v>
      </c>
      <c r="D53" s="60">
        <v>2023</v>
      </c>
      <c r="E53" s="60">
        <v>2023</v>
      </c>
      <c r="F53" s="60">
        <v>2023</v>
      </c>
      <c r="G53" s="60">
        <v>2022</v>
      </c>
    </row>
    <row r="54" spans="1:11">
      <c r="A54" s="59" t="s">
        <v>55</v>
      </c>
      <c r="B54" s="55" t="s">
        <v>4</v>
      </c>
      <c r="C54" s="202" t="s">
        <v>64</v>
      </c>
      <c r="D54" s="58" t="s">
        <v>10</v>
      </c>
      <c r="E54" s="57" t="str">
        <f t="shared" si="0"/>
        <v>Trung Quốc</v>
      </c>
      <c r="F54" s="58" t="str">
        <f t="shared" ref="F54:G54" si="4">E54</f>
        <v>Trung Quốc</v>
      </c>
      <c r="G54" s="58" t="str">
        <f t="shared" si="4"/>
        <v>Trung Quốc</v>
      </c>
      <c r="K54" s="18" t="s">
        <v>174</v>
      </c>
    </row>
    <row r="55" spans="1:11" ht="30" customHeight="1">
      <c r="A55" s="54">
        <v>3</v>
      </c>
      <c r="B55" s="55" t="s">
        <v>180</v>
      </c>
      <c r="C55" s="202" t="s">
        <v>64</v>
      </c>
      <c r="D55" s="152"/>
      <c r="E55" s="247" t="s">
        <v>659</v>
      </c>
      <c r="F55" s="244" t="s">
        <v>653</v>
      </c>
      <c r="G55" s="244" t="s">
        <v>652</v>
      </c>
    </row>
    <row r="56" spans="1:11" s="63" customFormat="1" ht="21" customHeight="1">
      <c r="A56" s="54">
        <v>4</v>
      </c>
      <c r="B56" s="61" t="s">
        <v>181</v>
      </c>
      <c r="C56" s="202" t="s">
        <v>64</v>
      </c>
      <c r="D56" s="62" t="s">
        <v>660</v>
      </c>
      <c r="E56" s="62" t="str">
        <f>D56</f>
        <v>Tháng 4/2026</v>
      </c>
      <c r="F56" s="62" t="str">
        <f>E56</f>
        <v>Tháng 4/2026</v>
      </c>
      <c r="G56" s="62" t="str">
        <f>F56</f>
        <v>Tháng 4/2026</v>
      </c>
      <c r="I56" s="19"/>
    </row>
    <row r="57" spans="1:11" s="67" customFormat="1" ht="30.6" customHeight="1">
      <c r="A57" s="64">
        <v>5</v>
      </c>
      <c r="B57" s="65" t="s">
        <v>182</v>
      </c>
      <c r="C57" s="202" t="s">
        <v>64</v>
      </c>
      <c r="D57" s="66" t="s">
        <v>183</v>
      </c>
      <c r="E57" s="66" t="s">
        <v>183</v>
      </c>
      <c r="F57" s="66" t="s">
        <v>183</v>
      </c>
      <c r="G57" s="66" t="s">
        <v>183</v>
      </c>
      <c r="I57" s="68"/>
    </row>
    <row r="58" spans="1:11" ht="16.7" customHeight="1">
      <c r="A58" s="275">
        <v>6</v>
      </c>
      <c r="B58" s="70" t="s">
        <v>184</v>
      </c>
      <c r="C58" s="202" t="s">
        <v>64</v>
      </c>
      <c r="D58" s="71"/>
      <c r="E58" s="72">
        <v>1100000000</v>
      </c>
      <c r="F58" s="72">
        <v>1050000000</v>
      </c>
      <c r="G58" s="72">
        <v>970000000</v>
      </c>
    </row>
    <row r="59" spans="1:11" ht="21" hidden="1" customHeight="1">
      <c r="A59" s="275">
        <v>7</v>
      </c>
      <c r="B59" s="70" t="s">
        <v>185</v>
      </c>
      <c r="C59" s="202" t="s">
        <v>64</v>
      </c>
      <c r="D59" s="71"/>
      <c r="E59" s="73">
        <v>0.85</v>
      </c>
      <c r="F59" s="73">
        <v>0.9</v>
      </c>
      <c r="G59" s="73">
        <v>0.9</v>
      </c>
      <c r="I59" s="74"/>
    </row>
    <row r="60" spans="1:11" ht="18" customHeight="1">
      <c r="A60" s="275">
        <v>7</v>
      </c>
      <c r="B60" s="70" t="s">
        <v>186</v>
      </c>
      <c r="C60" s="202" t="s">
        <v>64</v>
      </c>
      <c r="D60" s="71"/>
      <c r="E60" s="75" t="s">
        <v>593</v>
      </c>
      <c r="F60" s="75" t="s">
        <v>593</v>
      </c>
      <c r="G60" s="75" t="s">
        <v>593</v>
      </c>
    </row>
    <row r="61" spans="1:11" ht="27" customHeight="1">
      <c r="A61" s="275">
        <v>8</v>
      </c>
      <c r="B61" s="65" t="s">
        <v>187</v>
      </c>
      <c r="C61" s="202" t="s">
        <v>64</v>
      </c>
      <c r="D61" s="76" t="s">
        <v>188</v>
      </c>
      <c r="E61" s="76" t="s">
        <v>188</v>
      </c>
      <c r="F61" s="76" t="s">
        <v>188</v>
      </c>
      <c r="G61" s="76" t="s">
        <v>188</v>
      </c>
      <c r="K61" s="18">
        <f>1400*0.04</f>
        <v>56</v>
      </c>
    </row>
    <row r="62" spans="1:11" ht="30" hidden="1" customHeight="1">
      <c r="A62" s="77" t="s">
        <v>55</v>
      </c>
      <c r="B62" s="65" t="s">
        <v>69</v>
      </c>
      <c r="C62" s="202" t="s">
        <v>64</v>
      </c>
      <c r="D62" s="76"/>
      <c r="E62" s="76"/>
      <c r="F62" s="76"/>
      <c r="G62" s="76"/>
    </row>
    <row r="63" spans="1:11" ht="22.5" hidden="1" customHeight="1">
      <c r="A63" s="77" t="s">
        <v>55</v>
      </c>
      <c r="B63" s="65" t="s">
        <v>637</v>
      </c>
      <c r="C63" s="202" t="s">
        <v>64</v>
      </c>
      <c r="D63" s="76">
        <v>89231</v>
      </c>
      <c r="E63" s="76"/>
      <c r="F63" s="76">
        <v>65000</v>
      </c>
      <c r="G63" s="76">
        <v>70000</v>
      </c>
    </row>
    <row r="64" spans="1:11" ht="37.5" hidden="1" customHeight="1">
      <c r="A64" s="77" t="s">
        <v>55</v>
      </c>
      <c r="B64" s="65" t="s">
        <v>75</v>
      </c>
      <c r="C64" s="202" t="s">
        <v>64</v>
      </c>
      <c r="D64" s="260"/>
      <c r="E64" s="260"/>
      <c r="F64" s="260"/>
      <c r="G64" s="260"/>
      <c r="H64" s="19">
        <f>E164</f>
        <v>932216667</v>
      </c>
    </row>
    <row r="65" spans="1:9" ht="86.25" customHeight="1">
      <c r="A65" s="77" t="s">
        <v>55</v>
      </c>
      <c r="B65" s="65" t="s">
        <v>613</v>
      </c>
      <c r="C65" s="202" t="s">
        <v>64</v>
      </c>
      <c r="D65" s="276" t="s">
        <v>650</v>
      </c>
      <c r="E65" s="276" t="s">
        <v>650</v>
      </c>
      <c r="F65" s="276" t="s">
        <v>650</v>
      </c>
      <c r="G65" s="276" t="s">
        <v>650</v>
      </c>
    </row>
    <row r="66" spans="1:9" ht="86.25" customHeight="1">
      <c r="A66" s="77">
        <v>9</v>
      </c>
      <c r="B66" s="65" t="s">
        <v>628</v>
      </c>
      <c r="C66" s="202"/>
      <c r="D66" s="254"/>
      <c r="E66" s="253">
        <v>0.85</v>
      </c>
      <c r="F66" s="253">
        <v>0.9</v>
      </c>
      <c r="G66" s="253">
        <v>0.9</v>
      </c>
      <c r="H66" s="19">
        <f>E164</f>
        <v>932216667</v>
      </c>
    </row>
    <row r="67" spans="1:9" ht="30.6" customHeight="1">
      <c r="A67" s="64">
        <v>10</v>
      </c>
      <c r="B67" s="65" t="s">
        <v>283</v>
      </c>
      <c r="C67" s="202" t="s">
        <v>64</v>
      </c>
      <c r="D67" s="71"/>
      <c r="E67" s="79">
        <f>E58*E66</f>
        <v>935000000</v>
      </c>
      <c r="F67" s="79">
        <f>F66*F58</f>
        <v>945000000</v>
      </c>
      <c r="G67" s="79">
        <f>G66*G58</f>
        <v>873000000</v>
      </c>
    </row>
    <row r="68" spans="1:9" ht="23.45" customHeight="1">
      <c r="A68" s="275">
        <v>11</v>
      </c>
      <c r="B68" s="70" t="s">
        <v>191</v>
      </c>
      <c r="C68" s="202" t="s">
        <v>64</v>
      </c>
      <c r="D68" s="80"/>
      <c r="E68" s="16" t="s">
        <v>665</v>
      </c>
      <c r="F68" s="274" t="s">
        <v>657</v>
      </c>
      <c r="G68" s="16" t="s">
        <v>658</v>
      </c>
    </row>
    <row r="69" spans="1:9" ht="21" hidden="1" customHeight="1">
      <c r="A69" s="269">
        <v>12</v>
      </c>
      <c r="B69" s="70" t="s">
        <v>192</v>
      </c>
      <c r="C69" s="205" t="s">
        <v>64</v>
      </c>
      <c r="D69" s="82"/>
      <c r="E69" s="82" t="str">
        <f>D56</f>
        <v>Tháng 4/2026</v>
      </c>
      <c r="F69" s="82" t="str">
        <f>E69</f>
        <v>Tháng 4/2026</v>
      </c>
      <c r="G69" s="82" t="str">
        <f>E69</f>
        <v>Tháng 4/2026</v>
      </c>
    </row>
    <row r="70" spans="1:9">
      <c r="G70" s="83"/>
    </row>
    <row r="71" spans="1:9" ht="22.5" hidden="1" customHeight="1">
      <c r="A71" s="303" t="s">
        <v>193</v>
      </c>
      <c r="B71" s="303"/>
      <c r="C71" s="303"/>
      <c r="D71" s="303"/>
      <c r="E71" s="303"/>
      <c r="F71" s="303"/>
      <c r="G71" s="303"/>
    </row>
    <row r="72" spans="1:9" s="40" customFormat="1" ht="54.75" hidden="1" customHeight="1">
      <c r="A72" s="337" t="s">
        <v>194</v>
      </c>
      <c r="B72" s="337"/>
      <c r="C72" s="337"/>
      <c r="D72" s="337"/>
      <c r="E72" s="337"/>
      <c r="F72" s="337"/>
      <c r="G72" s="337"/>
      <c r="I72" s="85"/>
    </row>
    <row r="73" spans="1:9" s="40" customFormat="1" ht="72" hidden="1" customHeight="1">
      <c r="A73" s="337" t="s">
        <v>195</v>
      </c>
      <c r="B73" s="337"/>
      <c r="C73" s="337"/>
      <c r="D73" s="337"/>
      <c r="E73" s="337"/>
      <c r="F73" s="337"/>
      <c r="G73" s="337"/>
      <c r="I73" s="85"/>
    </row>
    <row r="74" spans="1:9" s="40" customFormat="1" ht="21" hidden="1" customHeight="1">
      <c r="A74" s="363" t="s">
        <v>196</v>
      </c>
      <c r="B74" s="363"/>
      <c r="C74" s="363"/>
      <c r="D74" s="363"/>
      <c r="E74" s="363"/>
      <c r="F74" s="363"/>
      <c r="G74" s="363"/>
      <c r="I74" s="85"/>
    </row>
    <row r="75" spans="1:9" s="40" customFormat="1" ht="21" hidden="1" customHeight="1">
      <c r="A75" s="86" t="s">
        <v>55</v>
      </c>
      <c r="B75" s="337" t="s">
        <v>197</v>
      </c>
      <c r="C75" s="337"/>
      <c r="D75" s="337"/>
      <c r="E75" s="337"/>
      <c r="F75" s="337"/>
      <c r="G75" s="337"/>
      <c r="I75" s="85"/>
    </row>
    <row r="76" spans="1:9" s="40" customFormat="1" ht="21" hidden="1" customHeight="1">
      <c r="A76" s="87"/>
      <c r="B76" s="88" t="s">
        <v>198</v>
      </c>
      <c r="C76" s="88"/>
      <c r="D76" s="355" t="str">
        <f>D139&amp;". Do lấy TSĐG làm chuẩn nên tổ thẩm định đánh giá TSĐG đạt tỷ lệ 100%"</f>
        <v>Giấy đăng ký xe, đăng kiểm xe. Do lấy TSĐG làm chuẩn nên tổ thẩm định đánh giá TSĐG đạt tỷ lệ 100%</v>
      </c>
      <c r="E76" s="356"/>
      <c r="F76" s="356"/>
      <c r="G76" s="356"/>
      <c r="I76" s="85"/>
    </row>
    <row r="77" spans="1:9" s="40" customFormat="1" ht="21" hidden="1" customHeight="1">
      <c r="A77" s="86" t="s">
        <v>199</v>
      </c>
      <c r="B77" s="88" t="s">
        <v>200</v>
      </c>
      <c r="C77" s="88" t="s">
        <v>64</v>
      </c>
      <c r="D77" s="358" t="str">
        <f>E139</f>
        <v>Giấy đăng ký xe, đăng kiểm xe</v>
      </c>
      <c r="E77" s="358"/>
      <c r="F77" s="332" t="e">
        <f>IF(D78&gt;100%,"Lợi thế hơn tài sản thẩm định giá",IF(D78=100%,"Tương đương tài sản thẩm định giá",IF(D78&lt;100%,"Kém lợi thế hơn tài sản thẩm định giá")))</f>
        <v>#REF!</v>
      </c>
      <c r="G77" s="332"/>
      <c r="I77" s="85"/>
    </row>
    <row r="78" spans="1:9" s="40" customFormat="1" ht="21" hidden="1" customHeight="1">
      <c r="A78" s="86"/>
      <c r="B78" s="271" t="s">
        <v>201</v>
      </c>
      <c r="C78" s="88" t="s">
        <v>64</v>
      </c>
      <c r="D78" s="90" t="e">
        <f>#REF!</f>
        <v>#REF!</v>
      </c>
      <c r="E78" s="271"/>
      <c r="F78" s="271"/>
      <c r="G78" s="272"/>
      <c r="I78" s="85"/>
    </row>
    <row r="79" spans="1:9" s="40" customFormat="1" ht="21" hidden="1" customHeight="1">
      <c r="A79" s="86" t="s">
        <v>199</v>
      </c>
      <c r="B79" s="88" t="s">
        <v>202</v>
      </c>
      <c r="C79" s="88" t="s">
        <v>64</v>
      </c>
      <c r="D79" s="91" t="str">
        <f>F139</f>
        <v>Giấy đăng ký xe, đăng kiểm xe</v>
      </c>
      <c r="E79" s="92"/>
      <c r="F79" s="332" t="e">
        <f>IF(D80&gt;100%,"Lợi thế hơn tài sản thẩm định giá",IF(D80=100%,"Tương đương tài sản thẩm định giá",IF(D80&lt;100%,"Kém lợi thế hơn tài sản thẩm định giá")))</f>
        <v>#REF!</v>
      </c>
      <c r="G79" s="332"/>
      <c r="I79" s="85"/>
    </row>
    <row r="80" spans="1:9" s="40" customFormat="1" ht="21" hidden="1" customHeight="1">
      <c r="A80" s="86"/>
      <c r="B80" s="271" t="s">
        <v>203</v>
      </c>
      <c r="C80" s="88" t="s">
        <v>64</v>
      </c>
      <c r="D80" s="90" t="e">
        <f>#REF!</f>
        <v>#REF!</v>
      </c>
      <c r="E80" s="271"/>
      <c r="F80" s="271"/>
      <c r="G80" s="272"/>
      <c r="I80" s="85"/>
    </row>
    <row r="81" spans="1:9" s="40" customFormat="1" ht="21" hidden="1" customHeight="1">
      <c r="A81" s="86" t="s">
        <v>199</v>
      </c>
      <c r="B81" s="88" t="s">
        <v>204</v>
      </c>
      <c r="C81" s="88" t="s">
        <v>64</v>
      </c>
      <c r="D81" s="91" t="str">
        <f>G139</f>
        <v>Giấy đăng ký xe, đăng kiểm xe</v>
      </c>
      <c r="E81" s="92"/>
      <c r="F81" s="332" t="e">
        <f>IF(D82&gt;100%,"Lợi thế hơn tài sản thẩm định giá",IF(D82=100%,"Tương đương tài sản thẩm định giá",IF(D82&lt;100%,"Kém lợi thế hơn tài sản thẩm định giá")))</f>
        <v>#REF!</v>
      </c>
      <c r="G81" s="332"/>
      <c r="I81" s="85"/>
    </row>
    <row r="82" spans="1:9" s="40" customFormat="1" ht="21" hidden="1" customHeight="1">
      <c r="A82" s="86"/>
      <c r="B82" s="271" t="s">
        <v>205</v>
      </c>
      <c r="C82" s="88" t="s">
        <v>64</v>
      </c>
      <c r="D82" s="90" t="e">
        <f>#REF!</f>
        <v>#REF!</v>
      </c>
      <c r="E82" s="271"/>
      <c r="F82" s="271"/>
      <c r="G82" s="271"/>
      <c r="I82" s="85"/>
    </row>
    <row r="83" spans="1:9" s="40" customFormat="1" ht="21" hidden="1" customHeight="1">
      <c r="A83" s="86" t="s">
        <v>55</v>
      </c>
      <c r="B83" s="337" t="s">
        <v>206</v>
      </c>
      <c r="C83" s="337"/>
      <c r="D83" s="337"/>
      <c r="E83" s="337"/>
      <c r="F83" s="337"/>
      <c r="G83" s="337"/>
      <c r="I83" s="85"/>
    </row>
    <row r="84" spans="1:9" s="40" customFormat="1" ht="21" hidden="1" customHeight="1">
      <c r="A84" s="87"/>
      <c r="B84" s="88" t="s">
        <v>198</v>
      </c>
      <c r="C84" s="88"/>
      <c r="D84" s="355" t="str">
        <f>D143&amp;". Do lấy TSĐG làm chuẩn nên tổ thẩm định đánh giá TSĐG đạt tỷ lệ 100%"</f>
        <v>2023. Do lấy TSĐG làm chuẩn nên tổ thẩm định đánh giá TSĐG đạt tỷ lệ 100%</v>
      </c>
      <c r="E84" s="356"/>
      <c r="F84" s="356"/>
      <c r="G84" s="356"/>
      <c r="I84" s="85"/>
    </row>
    <row r="85" spans="1:9" s="40" customFormat="1" ht="21" hidden="1" customHeight="1">
      <c r="A85" s="86" t="s">
        <v>199</v>
      </c>
      <c r="B85" s="88" t="s">
        <v>200</v>
      </c>
      <c r="C85" s="88" t="s">
        <v>64</v>
      </c>
      <c r="D85" s="358" t="s">
        <v>207</v>
      </c>
      <c r="E85" s="358"/>
      <c r="F85" s="332" t="e">
        <f>IF(D86&gt;100%,"Lợi thế hơn tài sản thẩm định giá",IF(D86=100%,"Tương đương tài sản thẩm định giá",IF(D86&lt;100%,"Kém lợi thế hơn tài sản thẩm định giá")))</f>
        <v>#REF!</v>
      </c>
      <c r="G85" s="332"/>
      <c r="I85" s="85"/>
    </row>
    <row r="86" spans="1:9" s="40" customFormat="1" ht="21" hidden="1" customHeight="1">
      <c r="A86" s="86"/>
      <c r="B86" s="271" t="s">
        <v>201</v>
      </c>
      <c r="C86" s="88" t="s">
        <v>64</v>
      </c>
      <c r="D86" s="90" t="e">
        <f>#REF!</f>
        <v>#REF!</v>
      </c>
      <c r="E86" s="271"/>
      <c r="F86" s="271"/>
      <c r="G86" s="272"/>
      <c r="I86" s="85"/>
    </row>
    <row r="87" spans="1:9" s="40" customFormat="1" ht="21" hidden="1" customHeight="1">
      <c r="A87" s="86" t="s">
        <v>199</v>
      </c>
      <c r="B87" s="88" t="s">
        <v>202</v>
      </c>
      <c r="C87" s="88" t="s">
        <v>64</v>
      </c>
      <c r="D87" s="91" t="s">
        <v>207</v>
      </c>
      <c r="E87" s="92"/>
      <c r="F87" s="332" t="e">
        <f>IF(D88&gt;100%,"Lợi thế hơn tài sản thẩm định giá",IF(D88=100%,"Tương đương tài sản thẩm định giá",IF(D88&lt;100%,"Kém lợi thế hơn tài sản thẩm định giá")))</f>
        <v>#REF!</v>
      </c>
      <c r="G87" s="332"/>
      <c r="I87" s="85"/>
    </row>
    <row r="88" spans="1:9" s="40" customFormat="1" ht="21" hidden="1" customHeight="1">
      <c r="A88" s="86"/>
      <c r="B88" s="271" t="s">
        <v>203</v>
      </c>
      <c r="C88" s="88" t="s">
        <v>64</v>
      </c>
      <c r="D88" s="90" t="e">
        <f>#REF!</f>
        <v>#REF!</v>
      </c>
      <c r="E88" s="271"/>
      <c r="F88" s="271"/>
      <c r="G88" s="272"/>
      <c r="I88" s="85"/>
    </row>
    <row r="89" spans="1:9" s="40" customFormat="1" ht="21" hidden="1" customHeight="1">
      <c r="A89" s="86" t="s">
        <v>199</v>
      </c>
      <c r="B89" s="88" t="s">
        <v>204</v>
      </c>
      <c r="C89" s="88" t="s">
        <v>64</v>
      </c>
      <c r="D89" s="91" t="s">
        <v>207</v>
      </c>
      <c r="E89" s="92"/>
      <c r="F89" s="332" t="e">
        <f>IF(D90&gt;100%,"Lợi thế hơn tài sản thẩm định giá",IF(D90=100%,"Tương đương tài sản thẩm định giá",IF(D90&lt;100%,"Kém lợi thế hơn tài sản thẩm định giá")))</f>
        <v>#REF!</v>
      </c>
      <c r="G89" s="332"/>
      <c r="I89" s="85"/>
    </row>
    <row r="90" spans="1:9" s="40" customFormat="1" ht="21" hidden="1" customHeight="1">
      <c r="A90" s="86"/>
      <c r="B90" s="271" t="s">
        <v>205</v>
      </c>
      <c r="C90" s="88" t="s">
        <v>64</v>
      </c>
      <c r="D90" s="90" t="e">
        <f>#REF!</f>
        <v>#REF!</v>
      </c>
      <c r="E90" s="271"/>
      <c r="F90" s="271"/>
      <c r="G90" s="271"/>
      <c r="I90" s="85"/>
    </row>
    <row r="91" spans="1:9" s="272" customFormat="1" ht="21" hidden="1" customHeight="1">
      <c r="A91" s="86" t="s">
        <v>55</v>
      </c>
      <c r="B91" s="337" t="s">
        <v>208</v>
      </c>
      <c r="C91" s="337"/>
      <c r="D91" s="337"/>
      <c r="E91" s="337"/>
      <c r="F91" s="337"/>
      <c r="G91" s="337"/>
      <c r="I91" s="93"/>
    </row>
    <row r="92" spans="1:9" s="272" customFormat="1" ht="23.45" hidden="1" customHeight="1">
      <c r="A92" s="87"/>
      <c r="B92" s="88" t="s">
        <v>198</v>
      </c>
      <c r="C92" s="88"/>
      <c r="D92" s="355" t="str">
        <f>D147&amp;". Do lấy TSĐG làm chuẩn nên tổ thẩm định đánh giá TSĐG đạt tỷ lệ 100%"</f>
        <v>Ô tô đầu kéo. Do lấy TSĐG làm chuẩn nên tổ thẩm định đánh giá TSĐG đạt tỷ lệ 100%</v>
      </c>
      <c r="E92" s="356"/>
      <c r="F92" s="356"/>
      <c r="G92" s="356"/>
      <c r="I92" s="93"/>
    </row>
    <row r="93" spans="1:9" s="272" customFormat="1" ht="21" hidden="1" customHeight="1">
      <c r="A93" s="86" t="s">
        <v>199</v>
      </c>
      <c r="B93" s="88" t="s">
        <v>200</v>
      </c>
      <c r="C93" s="88" t="s">
        <v>64</v>
      </c>
      <c r="D93" s="358" t="str">
        <f>E147</f>
        <v>Ô tô đầu kéo</v>
      </c>
      <c r="E93" s="358"/>
      <c r="F93" s="332" t="str">
        <f>IF(D94&gt;100%,"Lợi thế hơn tài sản thẩm định giá",IF(D94=100%,"Tương đương tài sản thẩm định giá",IF(D94&lt;100%,"Kém lợi thế hơn tài sản thẩm định giá")))</f>
        <v>Tương đương tài sản thẩm định giá</v>
      </c>
      <c r="G93" s="332"/>
      <c r="I93" s="93"/>
    </row>
    <row r="94" spans="1:9" s="272" customFormat="1" ht="21" hidden="1" customHeight="1">
      <c r="A94" s="86"/>
      <c r="B94" s="271" t="s">
        <v>201</v>
      </c>
      <c r="C94" s="88" t="s">
        <v>64</v>
      </c>
      <c r="D94" s="90">
        <v>1</v>
      </c>
      <c r="E94" s="271"/>
      <c r="F94" s="271"/>
      <c r="I94" s="93"/>
    </row>
    <row r="95" spans="1:9" s="272" customFormat="1" ht="21" hidden="1" customHeight="1">
      <c r="A95" s="86" t="s">
        <v>199</v>
      </c>
      <c r="B95" s="88" t="s">
        <v>202</v>
      </c>
      <c r="C95" s="88" t="s">
        <v>64</v>
      </c>
      <c r="D95" s="91" t="str">
        <f>F147</f>
        <v>Ô tô đầu kéo</v>
      </c>
      <c r="E95" s="92"/>
      <c r="F95" s="332" t="str">
        <f>IF(D96&gt;100%,"Lợi thế hơn tài sản thẩm định giá",IF(D96=100%,"Tương đương tài sản thẩm định giá",IF(D96&lt;100%,"Kém lợi thế hơn tài sản thẩm định giá")))</f>
        <v>Tương đương tài sản thẩm định giá</v>
      </c>
      <c r="G95" s="332"/>
      <c r="I95" s="93"/>
    </row>
    <row r="96" spans="1:9" s="272" customFormat="1" ht="21" hidden="1" customHeight="1">
      <c r="A96" s="86"/>
      <c r="B96" s="271" t="s">
        <v>203</v>
      </c>
      <c r="C96" s="88" t="s">
        <v>64</v>
      </c>
      <c r="D96" s="90">
        <v>1</v>
      </c>
      <c r="E96" s="271"/>
      <c r="F96" s="271"/>
      <c r="I96" s="93"/>
    </row>
    <row r="97" spans="1:9" s="272" customFormat="1" ht="21" hidden="1" customHeight="1">
      <c r="A97" s="86" t="s">
        <v>199</v>
      </c>
      <c r="B97" s="88" t="s">
        <v>204</v>
      </c>
      <c r="C97" s="88" t="s">
        <v>64</v>
      </c>
      <c r="D97" s="91" t="str">
        <f>G147</f>
        <v>Ô tô đầu kéo</v>
      </c>
      <c r="E97" s="92"/>
      <c r="F97" s="332" t="str">
        <f>IF(D98&gt;100%,"Lợi thế hơn tài sản thẩm định giá",IF(D98=100%,"Tương đương tài sản thẩm định giá",IF(D98&lt;100%,"Kém lợi thế hơn tài sản thẩm định giá")))</f>
        <v>Lợi thế hơn tài sản thẩm định giá</v>
      </c>
      <c r="G97" s="332"/>
      <c r="I97" s="93"/>
    </row>
    <row r="98" spans="1:9" s="272" customFormat="1" ht="21" hidden="1" customHeight="1">
      <c r="A98" s="86"/>
      <c r="B98" s="271" t="s">
        <v>205</v>
      </c>
      <c r="C98" s="88" t="s">
        <v>64</v>
      </c>
      <c r="D98" s="90">
        <v>1.05</v>
      </c>
      <c r="E98" s="271"/>
      <c r="F98" s="271"/>
      <c r="G98" s="271"/>
      <c r="I98" s="93"/>
    </row>
    <row r="99" spans="1:9" s="272" customFormat="1" ht="21" hidden="1" customHeight="1">
      <c r="A99" s="94" t="s">
        <v>55</v>
      </c>
      <c r="B99" s="357" t="s">
        <v>209</v>
      </c>
      <c r="C99" s="337"/>
      <c r="D99" s="337"/>
      <c r="E99" s="337"/>
      <c r="F99" s="337"/>
      <c r="G99" s="337"/>
      <c r="I99" s="93"/>
    </row>
    <row r="100" spans="1:9" s="272" customFormat="1" ht="21" hidden="1" customHeight="1">
      <c r="A100" s="87"/>
      <c r="B100" s="88" t="s">
        <v>198</v>
      </c>
      <c r="C100" s="88"/>
      <c r="D100" s="355" t="str">
        <f>D151&amp;". Do lấy TSĐG làm chuẩn nên tổ thẩm định đánh giá TSĐG đạt tỷ lệ 100%"</f>
        <v>CNHTC. Do lấy TSĐG làm chuẩn nên tổ thẩm định đánh giá TSĐG đạt tỷ lệ 100%</v>
      </c>
      <c r="E100" s="356"/>
      <c r="F100" s="356"/>
      <c r="G100" s="356"/>
      <c r="I100" s="93"/>
    </row>
    <row r="101" spans="1:9" s="272" customFormat="1" ht="21" hidden="1" customHeight="1">
      <c r="A101" s="86" t="s">
        <v>199</v>
      </c>
      <c r="B101" s="88" t="s">
        <v>200</v>
      </c>
      <c r="C101" s="88" t="s">
        <v>64</v>
      </c>
      <c r="D101" s="354" t="str">
        <f>E151</f>
        <v>CNHTC</v>
      </c>
      <c r="E101" s="331"/>
      <c r="F101" s="332" t="str">
        <f>IF(D102&gt;100%,"Lợi thế hơn tài sản thẩm định giá",IF(D102=100%,"Tương đương tài sản thẩm định giá",IF(D102&lt;100%,"Kém lợi thế hơn tài sản thẩm định giá")))</f>
        <v>Tương đương tài sản thẩm định giá</v>
      </c>
      <c r="G101" s="332"/>
      <c r="I101" s="93"/>
    </row>
    <row r="102" spans="1:9" s="272" customFormat="1" ht="21" hidden="1" customHeight="1">
      <c r="A102" s="86"/>
      <c r="B102" s="271" t="s">
        <v>201</v>
      </c>
      <c r="C102" s="88" t="s">
        <v>64</v>
      </c>
      <c r="D102" s="90">
        <v>1</v>
      </c>
      <c r="F102" s="271"/>
      <c r="G102" s="271"/>
      <c r="I102" s="93"/>
    </row>
    <row r="103" spans="1:9" s="272" customFormat="1" ht="21" hidden="1" customHeight="1">
      <c r="A103" s="86" t="s">
        <v>199</v>
      </c>
      <c r="B103" s="88" t="s">
        <v>202</v>
      </c>
      <c r="C103" s="88" t="s">
        <v>64</v>
      </c>
      <c r="D103" s="354" t="str">
        <f>F151</f>
        <v>CNHTC</v>
      </c>
      <c r="E103" s="331"/>
      <c r="F103" s="332" t="str">
        <f>IF(D104&gt;100%,"Lợi thế hơn tài sản thẩm định giá",IF(D104=100%,"Tương đương tài sản thẩm định giá",IF(D104&lt;100%,"Kém lợi thế hơn tài sản thẩm định giá")))</f>
        <v>Tương đương tài sản thẩm định giá</v>
      </c>
      <c r="G103" s="332"/>
      <c r="I103" s="93"/>
    </row>
    <row r="104" spans="1:9" s="272" customFormat="1" ht="21" hidden="1" customHeight="1">
      <c r="A104" s="86"/>
      <c r="B104" s="271" t="s">
        <v>203</v>
      </c>
      <c r="C104" s="88" t="s">
        <v>64</v>
      </c>
      <c r="D104" s="90">
        <v>1</v>
      </c>
      <c r="F104" s="271"/>
      <c r="G104" s="271"/>
      <c r="I104" s="93"/>
    </row>
    <row r="105" spans="1:9" s="272" customFormat="1" ht="21" hidden="1" customHeight="1">
      <c r="A105" s="86" t="s">
        <v>199</v>
      </c>
      <c r="B105" s="88" t="s">
        <v>204</v>
      </c>
      <c r="C105" s="88" t="s">
        <v>64</v>
      </c>
      <c r="D105" s="354" t="str">
        <f>G151</f>
        <v>CNHTC</v>
      </c>
      <c r="E105" s="331"/>
      <c r="F105" s="332" t="str">
        <f>IF(D106&gt;100%,"Lợi thế hơn tài sản thẩm định giá",IF(D106=100%,"Tương đương tài sản thẩm định giá",IF(D106&lt;100%,"Kém lợi thế hơn tài sản thẩm định giá")))</f>
        <v>Tương đương tài sản thẩm định giá</v>
      </c>
      <c r="G105" s="332"/>
      <c r="I105" s="93"/>
    </row>
    <row r="106" spans="1:9" s="272" customFormat="1" ht="21" hidden="1" customHeight="1">
      <c r="A106" s="86"/>
      <c r="B106" s="271" t="s">
        <v>205</v>
      </c>
      <c r="C106" s="88" t="s">
        <v>64</v>
      </c>
      <c r="D106" s="90">
        <v>1</v>
      </c>
      <c r="E106" s="271"/>
      <c r="F106" s="271"/>
      <c r="G106" s="271"/>
      <c r="I106" s="93"/>
    </row>
    <row r="107" spans="1:9" s="272" customFormat="1" ht="21" hidden="1" customHeight="1">
      <c r="A107" s="94" t="s">
        <v>55</v>
      </c>
      <c r="B107" s="337" t="s">
        <v>210</v>
      </c>
      <c r="C107" s="337"/>
      <c r="D107" s="337"/>
      <c r="E107" s="337"/>
      <c r="F107" s="337"/>
      <c r="G107" s="337"/>
      <c r="I107" s="93"/>
    </row>
    <row r="108" spans="1:9" s="272" customFormat="1" ht="21" hidden="1" customHeight="1">
      <c r="A108" s="87"/>
      <c r="B108" s="88" t="s">
        <v>198</v>
      </c>
      <c r="C108" s="88"/>
      <c r="D108" s="355" t="str">
        <f>D155&amp;". Do lấy TSĐG làm chuẩn nên tổ thẩm định đánh giá TSĐG đạt tỷ lệ 100%"</f>
        <v>0. Do lấy TSĐG làm chuẩn nên tổ thẩm định đánh giá TSĐG đạt tỷ lệ 100%</v>
      </c>
      <c r="E108" s="356"/>
      <c r="F108" s="356"/>
      <c r="G108" s="356"/>
      <c r="I108" s="93"/>
    </row>
    <row r="109" spans="1:9" s="272" customFormat="1" ht="21" hidden="1" customHeight="1">
      <c r="A109" s="86" t="s">
        <v>199</v>
      </c>
      <c r="B109" s="88" t="s">
        <v>200</v>
      </c>
      <c r="C109" s="88" t="s">
        <v>64</v>
      </c>
      <c r="D109" s="91">
        <f>E155</f>
        <v>0</v>
      </c>
      <c r="E109" s="92"/>
      <c r="F109" s="332" t="str">
        <f>IF(D110&gt;100%,"Lợi thế hơn tài sản thẩm định giá",IF(D110=100%,"Tương đương tài sản thẩm định giá",IF(D110&lt;100%,"Kém lợi thế hơn tài sản thẩm định giá")))</f>
        <v>Lợi thế hơn tài sản thẩm định giá</v>
      </c>
      <c r="G109" s="332"/>
      <c r="I109" s="93"/>
    </row>
    <row r="110" spans="1:9" s="272" customFormat="1" ht="21" hidden="1" customHeight="1">
      <c r="A110" s="87"/>
      <c r="B110" s="271" t="s">
        <v>201</v>
      </c>
      <c r="C110" s="88" t="s">
        <v>64</v>
      </c>
      <c r="D110" s="90">
        <v>1.03</v>
      </c>
      <c r="E110" s="271"/>
      <c r="F110" s="271"/>
      <c r="G110" s="271"/>
      <c r="I110" s="93"/>
    </row>
    <row r="111" spans="1:9" s="272" customFormat="1" ht="21" hidden="1" customHeight="1">
      <c r="A111" s="86" t="s">
        <v>199</v>
      </c>
      <c r="B111" s="88" t="s">
        <v>202</v>
      </c>
      <c r="C111" s="88" t="s">
        <v>64</v>
      </c>
      <c r="D111" s="91">
        <f>F155</f>
        <v>0</v>
      </c>
      <c r="E111" s="92"/>
      <c r="F111" s="332" t="str">
        <f>IF(D112&gt;100%,"Lợi thế hơn tài sản thẩm định giá",IF(D112=100%,"Tương đương tài sản thẩm định giá",IF(D112&lt;100%,"Kém lợi thế hơn tài sản thẩm định giá")))</f>
        <v>Lợi thế hơn tài sản thẩm định giá</v>
      </c>
      <c r="G111" s="332"/>
      <c r="I111" s="93"/>
    </row>
    <row r="112" spans="1:9" s="272" customFormat="1" ht="21" hidden="1" customHeight="1">
      <c r="A112" s="87"/>
      <c r="B112" s="271" t="s">
        <v>203</v>
      </c>
      <c r="C112" s="88" t="s">
        <v>64</v>
      </c>
      <c r="D112" s="90">
        <v>1.03</v>
      </c>
      <c r="E112" s="271"/>
      <c r="F112" s="271"/>
      <c r="G112" s="271"/>
      <c r="I112" s="93"/>
    </row>
    <row r="113" spans="1:9" s="272" customFormat="1" ht="21" hidden="1" customHeight="1">
      <c r="A113" s="86" t="s">
        <v>199</v>
      </c>
      <c r="B113" s="88" t="s">
        <v>204</v>
      </c>
      <c r="C113" s="88" t="s">
        <v>64</v>
      </c>
      <c r="D113" s="91">
        <f>G155</f>
        <v>0</v>
      </c>
      <c r="E113" s="92"/>
      <c r="F113" s="332" t="str">
        <f>IF(D114&gt;100%,"Lợi thế hơn tài sản thẩm định giá",IF(D114=100%,"Tương đương tài sản thẩm định giá",IF(D114&lt;100%,"Kém lợi thế hơn tài sản thẩm định giá")))</f>
        <v>Lợi thế hơn tài sản thẩm định giá</v>
      </c>
      <c r="G113" s="332"/>
      <c r="I113" s="93"/>
    </row>
    <row r="114" spans="1:9" s="272" customFormat="1" ht="21" hidden="1" customHeight="1">
      <c r="A114" s="87"/>
      <c r="B114" s="271" t="s">
        <v>205</v>
      </c>
      <c r="C114" s="88" t="s">
        <v>64</v>
      </c>
      <c r="D114" s="90">
        <v>1.05</v>
      </c>
      <c r="E114" s="271"/>
      <c r="F114" s="271"/>
      <c r="G114" s="271"/>
      <c r="I114" s="93"/>
    </row>
    <row r="115" spans="1:9" s="272" customFormat="1" ht="21" hidden="1" customHeight="1">
      <c r="A115" s="94" t="s">
        <v>55</v>
      </c>
      <c r="B115" s="357" t="s">
        <v>211</v>
      </c>
      <c r="C115" s="337"/>
      <c r="D115" s="337"/>
      <c r="E115" s="337"/>
      <c r="F115" s="337"/>
      <c r="G115" s="337"/>
      <c r="I115" s="93"/>
    </row>
    <row r="116" spans="1:9" s="272" customFormat="1" ht="21" hidden="1" customHeight="1">
      <c r="A116" s="87"/>
      <c r="B116" s="88" t="s">
        <v>198</v>
      </c>
      <c r="C116" s="88"/>
      <c r="D116" s="355" t="e">
        <f>#REF!&amp;". Do lấy TSĐG làm chuẩn nên tổ thẩm định đánh giá TSĐG đạt tỷ lệ 100%"</f>
        <v>#REF!</v>
      </c>
      <c r="E116" s="356"/>
      <c r="F116" s="356"/>
      <c r="G116" s="356"/>
      <c r="I116" s="93"/>
    </row>
    <row r="117" spans="1:9" s="272" customFormat="1" ht="21" hidden="1" customHeight="1">
      <c r="A117" s="86" t="s">
        <v>199</v>
      </c>
      <c r="B117" s="88" t="s">
        <v>200</v>
      </c>
      <c r="C117" s="88" t="s">
        <v>64</v>
      </c>
      <c r="D117" s="95" t="e">
        <f>#REF!</f>
        <v>#REF!</v>
      </c>
      <c r="E117" s="92"/>
      <c r="F117" s="332" t="str">
        <f>IF(D118&gt;100%,"Lợi thế hơn tài sản thẩm định giá",IF(D118=100%,"Tương đương tài sản thẩm định giá",IF(D118&lt;100%,"Kém lợi thế hơn tài sản thẩm định giá")))</f>
        <v>Tương đương tài sản thẩm định giá</v>
      </c>
      <c r="G117" s="332"/>
      <c r="I117" s="93"/>
    </row>
    <row r="118" spans="1:9" s="272" customFormat="1" ht="21" hidden="1" customHeight="1">
      <c r="A118" s="86"/>
      <c r="B118" s="271" t="s">
        <v>201</v>
      </c>
      <c r="C118" s="88" t="s">
        <v>64</v>
      </c>
      <c r="D118" s="90">
        <v>1</v>
      </c>
      <c r="E118" s="271"/>
      <c r="F118" s="271"/>
      <c r="G118" s="271"/>
      <c r="I118" s="93"/>
    </row>
    <row r="119" spans="1:9" s="272" customFormat="1" ht="21" hidden="1" customHeight="1">
      <c r="A119" s="86" t="s">
        <v>199</v>
      </c>
      <c r="B119" s="88" t="s">
        <v>202</v>
      </c>
      <c r="C119" s="88" t="s">
        <v>64</v>
      </c>
      <c r="D119" s="95" t="e">
        <f>#REF!</f>
        <v>#REF!</v>
      </c>
      <c r="E119" s="92"/>
      <c r="F119" s="332" t="str">
        <f>IF(D120&gt;100%,"Lợi thế hơn tài sản thẩm định giá",IF(D120=100%,"Tương đương tài sản thẩm định giá",IF(D120&lt;100%,"Kém lợi thế hơn tài sản thẩm định giá")))</f>
        <v>Tương đương tài sản thẩm định giá</v>
      </c>
      <c r="G119" s="332"/>
      <c r="I119" s="93"/>
    </row>
    <row r="120" spans="1:9" s="272" customFormat="1" ht="21" hidden="1" customHeight="1">
      <c r="A120" s="86"/>
      <c r="B120" s="271" t="s">
        <v>203</v>
      </c>
      <c r="C120" s="88" t="s">
        <v>64</v>
      </c>
      <c r="D120" s="90">
        <v>1</v>
      </c>
      <c r="E120" s="271"/>
      <c r="F120" s="271"/>
      <c r="G120" s="271"/>
      <c r="I120" s="93"/>
    </row>
    <row r="121" spans="1:9" s="272" customFormat="1" ht="21" hidden="1" customHeight="1">
      <c r="A121" s="86" t="s">
        <v>199</v>
      </c>
      <c r="B121" s="88" t="s">
        <v>204</v>
      </c>
      <c r="C121" s="88" t="s">
        <v>64</v>
      </c>
      <c r="D121" s="95" t="e">
        <f>#REF!</f>
        <v>#REF!</v>
      </c>
      <c r="E121" s="92"/>
      <c r="F121" s="332" t="str">
        <f>IF(D122&gt;100%,"Lợi thế hơn tài sản thẩm định giá",IF(D122=100%,"Tương đương tài sản thẩm định giá",IF(D122&lt;100%,"Kém lợi thế hơn tài sản thẩm định giá")))</f>
        <v>Tương đương tài sản thẩm định giá</v>
      </c>
      <c r="G121" s="332"/>
      <c r="I121" s="93"/>
    </row>
    <row r="122" spans="1:9" s="272" customFormat="1" ht="21" hidden="1" customHeight="1">
      <c r="A122" s="86"/>
      <c r="B122" s="271" t="s">
        <v>205</v>
      </c>
      <c r="C122" s="88" t="s">
        <v>64</v>
      </c>
      <c r="D122" s="90">
        <v>1</v>
      </c>
      <c r="E122" s="271"/>
      <c r="F122" s="271"/>
      <c r="G122" s="271"/>
      <c r="I122" s="93"/>
    </row>
    <row r="123" spans="1:9" s="272" customFormat="1" ht="21" hidden="1" customHeight="1">
      <c r="A123" s="94" t="s">
        <v>55</v>
      </c>
      <c r="B123" s="337" t="s">
        <v>212</v>
      </c>
      <c r="C123" s="337"/>
      <c r="D123" s="337"/>
      <c r="E123" s="337"/>
      <c r="F123" s="337"/>
      <c r="G123" s="337"/>
      <c r="I123" s="93"/>
    </row>
    <row r="124" spans="1:9" s="272" customFormat="1" ht="21" hidden="1" customHeight="1">
      <c r="A124" s="87"/>
      <c r="B124" s="88" t="s">
        <v>198</v>
      </c>
      <c r="C124" s="88"/>
      <c r="D124" s="355" t="e">
        <f>#REF!&amp;" Do lấy TSĐG làm chuẩn nên tổ thẩm định đánh giá TSĐG đạt tỷ lệ 100%"</f>
        <v>#REF!</v>
      </c>
      <c r="E124" s="356"/>
      <c r="F124" s="356"/>
      <c r="G124" s="356"/>
      <c r="I124" s="93"/>
    </row>
    <row r="125" spans="1:9" s="272" customFormat="1" ht="21" hidden="1" customHeight="1">
      <c r="A125" s="86" t="s">
        <v>199</v>
      </c>
      <c r="B125" s="88" t="s">
        <v>200</v>
      </c>
      <c r="C125" s="88" t="s">
        <v>64</v>
      </c>
      <c r="D125" s="331" t="e">
        <f>#REF!</f>
        <v>#REF!</v>
      </c>
      <c r="E125" s="331"/>
      <c r="F125" s="332" t="str">
        <f>IF(D126&gt;100%,"Lợi thế hơn tài sản thẩm định giá",IF(D126=100%,"Tương đương tài sản thẩm định giá",IF(D126&lt;100%,"Kém lợi thế hơn tài sản thẩm định giá")))</f>
        <v>Tương đương tài sản thẩm định giá</v>
      </c>
      <c r="G125" s="332"/>
      <c r="I125" s="93"/>
    </row>
    <row r="126" spans="1:9" s="272" customFormat="1" ht="21" hidden="1" customHeight="1">
      <c r="A126" s="86"/>
      <c r="B126" s="271" t="s">
        <v>201</v>
      </c>
      <c r="C126" s="88" t="s">
        <v>64</v>
      </c>
      <c r="D126" s="90">
        <v>1</v>
      </c>
      <c r="E126" s="271"/>
      <c r="F126" s="271"/>
      <c r="G126" s="271"/>
      <c r="I126" s="93"/>
    </row>
    <row r="127" spans="1:9" s="272" customFormat="1" ht="21" hidden="1" customHeight="1">
      <c r="A127" s="86" t="s">
        <v>199</v>
      </c>
      <c r="B127" s="88" t="s">
        <v>202</v>
      </c>
      <c r="C127" s="88" t="s">
        <v>64</v>
      </c>
      <c r="D127" s="331" t="e">
        <f>#REF!</f>
        <v>#REF!</v>
      </c>
      <c r="E127" s="331"/>
      <c r="F127" s="332" t="str">
        <f>IF(D128&gt;100%,"Lợi thế hơn tài sản thẩm định giá",IF(D128=100%,"Tương đương tài sản thẩm định giá",IF(D128&lt;100%,"Kém lợi thế hơn tài sản thẩm định giá")))</f>
        <v>Lợi thế hơn tài sản thẩm định giá</v>
      </c>
      <c r="G127" s="332"/>
      <c r="I127" s="93"/>
    </row>
    <row r="128" spans="1:9" s="272" customFormat="1" ht="21" hidden="1" customHeight="1">
      <c r="A128" s="86"/>
      <c r="B128" s="271" t="s">
        <v>203</v>
      </c>
      <c r="C128" s="88" t="s">
        <v>64</v>
      </c>
      <c r="D128" s="90">
        <v>1.05</v>
      </c>
      <c r="E128" s="271"/>
      <c r="F128" s="271"/>
      <c r="G128" s="271"/>
      <c r="I128" s="93"/>
    </row>
    <row r="129" spans="1:9" s="272" customFormat="1" ht="21" hidden="1" customHeight="1">
      <c r="A129" s="86" t="s">
        <v>199</v>
      </c>
      <c r="B129" s="88" t="s">
        <v>204</v>
      </c>
      <c r="C129" s="88" t="s">
        <v>64</v>
      </c>
      <c r="D129" s="331" t="e">
        <f>#REF!</f>
        <v>#REF!</v>
      </c>
      <c r="E129" s="331"/>
      <c r="F129" s="332" t="str">
        <f>IF(D130&gt;100%,"Lợi thế hơn tài sản thẩm định giá",IF(D130=100%,"Tương đương tài sản thẩm định giá",IF(D130&lt;100%,"Kém lợi thế hơn tài sản thẩm định giá")))</f>
        <v>Lợi thế hơn tài sản thẩm định giá</v>
      </c>
      <c r="G129" s="332"/>
      <c r="I129" s="93"/>
    </row>
    <row r="130" spans="1:9" s="272" customFormat="1" ht="21" hidden="1" customHeight="1">
      <c r="A130" s="86"/>
      <c r="B130" s="271" t="s">
        <v>205</v>
      </c>
      <c r="C130" s="88" t="s">
        <v>64</v>
      </c>
      <c r="D130" s="90">
        <v>1.05</v>
      </c>
      <c r="E130" s="271"/>
      <c r="F130" s="271"/>
      <c r="G130" s="271"/>
      <c r="I130" s="93"/>
    </row>
    <row r="131" spans="1:9" ht="22.5" customHeight="1">
      <c r="A131" s="303" t="s">
        <v>274</v>
      </c>
      <c r="B131" s="303"/>
      <c r="C131" s="303"/>
      <c r="D131" s="303"/>
      <c r="E131" s="303"/>
      <c r="F131" s="303"/>
      <c r="G131" s="303"/>
    </row>
    <row r="132" spans="1:9">
      <c r="B132" s="22"/>
      <c r="C132" s="22"/>
      <c r="E132" s="18" t="s">
        <v>213</v>
      </c>
    </row>
    <row r="133" spans="1:9" ht="17.45" customHeight="1">
      <c r="A133" s="51" t="s">
        <v>1</v>
      </c>
      <c r="B133" s="51" t="s">
        <v>214</v>
      </c>
      <c r="C133" s="65"/>
      <c r="D133" s="51" t="s">
        <v>215</v>
      </c>
      <c r="E133" s="51" t="s">
        <v>595</v>
      </c>
      <c r="F133" s="51" t="s">
        <v>596</v>
      </c>
      <c r="G133" s="51" t="s">
        <v>597</v>
      </c>
    </row>
    <row r="134" spans="1:9">
      <c r="A134" s="51">
        <v>1</v>
      </c>
      <c r="B134" s="96" t="s">
        <v>63</v>
      </c>
      <c r="C134" s="65" t="s">
        <v>64</v>
      </c>
      <c r="D134" s="97" t="str">
        <f>D48</f>
        <v>Ô tô đầu kéo</v>
      </c>
      <c r="E134" s="97" t="str">
        <f>E48</f>
        <v>Ô tô đầu kéo</v>
      </c>
      <c r="F134" s="97" t="str">
        <f>F48</f>
        <v>Ô tô đầu kéo</v>
      </c>
      <c r="G134" s="97" t="str">
        <f>G48</f>
        <v>Ô tô đầu kéo</v>
      </c>
    </row>
    <row r="135" spans="1:9" ht="18" customHeight="1">
      <c r="A135" s="98">
        <v>2</v>
      </c>
      <c r="B135" s="96" t="s">
        <v>181</v>
      </c>
      <c r="C135" s="206" t="s">
        <v>64</v>
      </c>
      <c r="D135" s="80" t="str">
        <f>D56</f>
        <v>Tháng 4/2026</v>
      </c>
      <c r="E135" s="100" t="str">
        <f>E56</f>
        <v>Tháng 4/2026</v>
      </c>
      <c r="F135" s="100" t="str">
        <f>F56</f>
        <v>Tháng 4/2026</v>
      </c>
      <c r="G135" s="100" t="str">
        <f>G56</f>
        <v>Tháng 4/2026</v>
      </c>
    </row>
    <row r="136" spans="1:9" ht="19.7" customHeight="1">
      <c r="A136" s="98">
        <v>3</v>
      </c>
      <c r="B136" s="96" t="s">
        <v>186</v>
      </c>
      <c r="C136" s="206" t="s">
        <v>64</v>
      </c>
      <c r="D136" s="101"/>
      <c r="E136" s="75" t="str">
        <f>E60</f>
        <v>Đang rao bán</v>
      </c>
      <c r="F136" s="75" t="str">
        <f>F60</f>
        <v>Đang rao bán</v>
      </c>
      <c r="G136" s="75" t="str">
        <f>G60</f>
        <v>Đang rao bán</v>
      </c>
    </row>
    <row r="137" spans="1:9" ht="33.75" customHeight="1">
      <c r="A137" s="98">
        <v>4</v>
      </c>
      <c r="B137" s="96" t="s">
        <v>282</v>
      </c>
      <c r="C137" s="206" t="s">
        <v>64</v>
      </c>
      <c r="D137" s="101"/>
      <c r="E137" s="75">
        <f>E67</f>
        <v>935000000</v>
      </c>
      <c r="F137" s="75">
        <f>F67</f>
        <v>945000000</v>
      </c>
      <c r="G137" s="75">
        <f>G67</f>
        <v>873000000</v>
      </c>
    </row>
    <row r="138" spans="1:9" s="22" customFormat="1" ht="31.5">
      <c r="A138" s="98">
        <v>5</v>
      </c>
      <c r="B138" s="96" t="s">
        <v>216</v>
      </c>
      <c r="C138" s="206" t="s">
        <v>64</v>
      </c>
      <c r="D138" s="102"/>
      <c r="E138" s="103"/>
      <c r="F138" s="103"/>
      <c r="G138" s="103"/>
      <c r="I138" s="23"/>
    </row>
    <row r="139" spans="1:9" s="22" customFormat="1" ht="31.5">
      <c r="A139" s="333" t="s">
        <v>217</v>
      </c>
      <c r="B139" s="104" t="s">
        <v>218</v>
      </c>
      <c r="C139" s="65" t="s">
        <v>64</v>
      </c>
      <c r="D139" s="105" t="str">
        <f>D57</f>
        <v>Giấy đăng ký xe, đăng kiểm xe</v>
      </c>
      <c r="E139" s="105" t="str">
        <f>E57</f>
        <v>Giấy đăng ký xe, đăng kiểm xe</v>
      </c>
      <c r="F139" s="105" t="str">
        <f>F57</f>
        <v>Giấy đăng ký xe, đăng kiểm xe</v>
      </c>
      <c r="G139" s="105" t="str">
        <f>G57</f>
        <v>Giấy đăng ký xe, đăng kiểm xe</v>
      </c>
      <c r="I139" s="23"/>
    </row>
    <row r="140" spans="1:9" s="22" customFormat="1">
      <c r="A140" s="333"/>
      <c r="B140" s="106" t="s">
        <v>220</v>
      </c>
      <c r="C140" s="206" t="s">
        <v>64</v>
      </c>
      <c r="D140" s="78"/>
      <c r="E140" s="107">
        <v>0</v>
      </c>
      <c r="F140" s="107">
        <v>0</v>
      </c>
      <c r="G140" s="107">
        <v>0</v>
      </c>
      <c r="I140" s="23"/>
    </row>
    <row r="141" spans="1:9" s="22" customFormat="1">
      <c r="A141" s="333"/>
      <c r="B141" s="106" t="s">
        <v>284</v>
      </c>
      <c r="C141" s="206" t="s">
        <v>64</v>
      </c>
      <c r="D141" s="101"/>
      <c r="E141" s="75">
        <f>E137*E140</f>
        <v>0</v>
      </c>
      <c r="F141" s="75">
        <f>F137*F140</f>
        <v>0</v>
      </c>
      <c r="G141" s="75">
        <f>G137*G140</f>
        <v>0</v>
      </c>
      <c r="I141" s="23"/>
    </row>
    <row r="142" spans="1:9" s="22" customFormat="1">
      <c r="A142" s="333"/>
      <c r="B142" s="106" t="s">
        <v>222</v>
      </c>
      <c r="C142" s="206"/>
      <c r="D142" s="101"/>
      <c r="E142" s="75">
        <f>E137+E141</f>
        <v>935000000</v>
      </c>
      <c r="F142" s="75">
        <f>F137+F141</f>
        <v>945000000</v>
      </c>
      <c r="G142" s="75">
        <f>G137+G141</f>
        <v>873000000</v>
      </c>
      <c r="I142" s="23"/>
    </row>
    <row r="143" spans="1:9" s="22" customFormat="1">
      <c r="A143" s="333" t="s">
        <v>223</v>
      </c>
      <c r="B143" s="104" t="s">
        <v>224</v>
      </c>
      <c r="C143" s="65" t="s">
        <v>64</v>
      </c>
      <c r="D143" s="108">
        <f>D53</f>
        <v>2023</v>
      </c>
      <c r="E143" s="108">
        <f>E53</f>
        <v>2023</v>
      </c>
      <c r="F143" s="108">
        <f>F53</f>
        <v>2023</v>
      </c>
      <c r="G143" s="108">
        <f>G53</f>
        <v>2022</v>
      </c>
      <c r="I143" s="23"/>
    </row>
    <row r="144" spans="1:9" s="22" customFormat="1">
      <c r="A144" s="366"/>
      <c r="B144" s="106" t="s">
        <v>220</v>
      </c>
      <c r="C144" s="206" t="s">
        <v>64</v>
      </c>
      <c r="D144" s="78"/>
      <c r="E144" s="107">
        <v>0</v>
      </c>
      <c r="F144" s="107">
        <v>0</v>
      </c>
      <c r="G144" s="107">
        <v>0.05</v>
      </c>
      <c r="I144" s="23"/>
    </row>
    <row r="145" spans="1:9" s="22" customFormat="1">
      <c r="A145" s="366"/>
      <c r="B145" s="106" t="s">
        <v>284</v>
      </c>
      <c r="C145" s="206" t="s">
        <v>64</v>
      </c>
      <c r="D145" s="101"/>
      <c r="E145" s="75">
        <f>E137*E144</f>
        <v>0</v>
      </c>
      <c r="F145" s="75">
        <f>F137*F144</f>
        <v>0</v>
      </c>
      <c r="G145" s="75">
        <f>G137*G144</f>
        <v>43650000</v>
      </c>
      <c r="I145" s="23"/>
    </row>
    <row r="146" spans="1:9" s="22" customFormat="1">
      <c r="A146" s="367"/>
      <c r="B146" s="106" t="s">
        <v>222</v>
      </c>
      <c r="C146" s="206"/>
      <c r="D146" s="101"/>
      <c r="E146" s="75">
        <f>E142+E145</f>
        <v>935000000</v>
      </c>
      <c r="F146" s="75">
        <f>F142+F145</f>
        <v>945000000</v>
      </c>
      <c r="G146" s="75">
        <f>G142+G145</f>
        <v>916650000</v>
      </c>
      <c r="I146" s="23"/>
    </row>
    <row r="147" spans="1:9" ht="21" customHeight="1">
      <c r="A147" s="365" t="s">
        <v>225</v>
      </c>
      <c r="B147" s="248" t="str">
        <f>B48</f>
        <v>Loại xe</v>
      </c>
      <c r="C147" s="248" t="str">
        <f t="shared" ref="C147:G147" si="5">C48</f>
        <v>:</v>
      </c>
      <c r="D147" s="248" t="str">
        <f t="shared" si="5"/>
        <v>Ô tô đầu kéo</v>
      </c>
      <c r="E147" s="248" t="str">
        <f t="shared" si="5"/>
        <v>Ô tô đầu kéo</v>
      </c>
      <c r="F147" s="248" t="str">
        <f t="shared" si="5"/>
        <v>Ô tô đầu kéo</v>
      </c>
      <c r="G147" s="248" t="str">
        <f t="shared" si="5"/>
        <v>Ô tô đầu kéo</v>
      </c>
    </row>
    <row r="148" spans="1:9" ht="18.75" customHeight="1">
      <c r="A148" s="366"/>
      <c r="B148" s="106" t="s">
        <v>220</v>
      </c>
      <c r="C148" s="206" t="s">
        <v>64</v>
      </c>
      <c r="D148" s="78"/>
      <c r="E148" s="107">
        <v>0</v>
      </c>
      <c r="F148" s="107">
        <v>0</v>
      </c>
      <c r="G148" s="107">
        <v>0</v>
      </c>
    </row>
    <row r="149" spans="1:9" ht="30" customHeight="1">
      <c r="A149" s="366"/>
      <c r="B149" s="106" t="s">
        <v>284</v>
      </c>
      <c r="C149" s="206" t="s">
        <v>64</v>
      </c>
      <c r="D149" s="101"/>
      <c r="E149" s="75">
        <f>E137*E148</f>
        <v>0</v>
      </c>
      <c r="F149" s="75">
        <f>F137*F148</f>
        <v>0</v>
      </c>
      <c r="G149" s="75">
        <f>G137*G148</f>
        <v>0</v>
      </c>
    </row>
    <row r="150" spans="1:9" ht="47.25" customHeight="1">
      <c r="A150" s="367"/>
      <c r="B150" s="106" t="s">
        <v>222</v>
      </c>
      <c r="C150" s="206"/>
      <c r="D150" s="101"/>
      <c r="E150" s="75">
        <f>E146+E149</f>
        <v>935000000</v>
      </c>
      <c r="F150" s="75">
        <f>F146+F149</f>
        <v>945000000</v>
      </c>
      <c r="G150" s="75">
        <f>G146+G149</f>
        <v>916650000</v>
      </c>
    </row>
    <row r="151" spans="1:9" s="109" customFormat="1" ht="35.25" customHeight="1">
      <c r="A151" s="365" t="s">
        <v>228</v>
      </c>
      <c r="B151" s="248" t="str">
        <f t="shared" ref="B151:G151" si="6">B49</f>
        <v>Dòng xe</v>
      </c>
      <c r="C151" s="248" t="str">
        <f t="shared" si="6"/>
        <v>:</v>
      </c>
      <c r="D151" s="58" t="str">
        <f t="shared" si="6"/>
        <v>CNHTC</v>
      </c>
      <c r="E151" s="58" t="str">
        <f t="shared" si="6"/>
        <v>CNHTC</v>
      </c>
      <c r="F151" s="58" t="str">
        <f t="shared" si="6"/>
        <v>CNHTC</v>
      </c>
      <c r="G151" s="58" t="str">
        <f t="shared" si="6"/>
        <v>CNHTC</v>
      </c>
      <c r="I151" s="110"/>
    </row>
    <row r="152" spans="1:9" ht="16.5" customHeight="1">
      <c r="A152" s="366"/>
      <c r="B152" s="106" t="s">
        <v>220</v>
      </c>
      <c r="C152" s="206" t="s">
        <v>64</v>
      </c>
      <c r="D152" s="101"/>
      <c r="E152" s="107">
        <v>0</v>
      </c>
      <c r="F152" s="107">
        <v>0</v>
      </c>
      <c r="G152" s="107">
        <v>0</v>
      </c>
    </row>
    <row r="153" spans="1:9" ht="16.5" customHeight="1">
      <c r="A153" s="366"/>
      <c r="B153" s="106" t="s">
        <v>629</v>
      </c>
      <c r="C153" s="206" t="s">
        <v>64</v>
      </c>
      <c r="D153" s="101"/>
      <c r="E153" s="76">
        <f>E152*E137</f>
        <v>0</v>
      </c>
      <c r="F153" s="76">
        <f>F152*F137</f>
        <v>0</v>
      </c>
      <c r="G153" s="76">
        <f>G152*G137</f>
        <v>0</v>
      </c>
    </row>
    <row r="154" spans="1:9" ht="16.5" customHeight="1">
      <c r="A154" s="367"/>
      <c r="B154" s="106" t="s">
        <v>222</v>
      </c>
      <c r="C154" s="206"/>
      <c r="D154" s="101"/>
      <c r="E154" s="76">
        <f>E150+E153</f>
        <v>935000000</v>
      </c>
      <c r="F154" s="76">
        <f>F150+F153</f>
        <v>945000000</v>
      </c>
      <c r="G154" s="76">
        <f>G150+G153</f>
        <v>916650000</v>
      </c>
      <c r="I154" s="19">
        <f>820*0.9</f>
        <v>738</v>
      </c>
    </row>
    <row r="155" spans="1:9" s="109" customFormat="1" ht="44.25" hidden="1" customHeight="1">
      <c r="A155" s="365" t="s">
        <v>228</v>
      </c>
      <c r="B155" s="248" t="str">
        <f t="shared" ref="B155:G155" si="7">B51</f>
        <v>Thể tích làm việc động cơ</v>
      </c>
      <c r="C155" s="248">
        <f t="shared" si="7"/>
        <v>0</v>
      </c>
      <c r="D155" s="248">
        <f t="shared" si="7"/>
        <v>0</v>
      </c>
      <c r="E155" s="248">
        <f t="shared" si="7"/>
        <v>0</v>
      </c>
      <c r="F155" s="248">
        <f t="shared" si="7"/>
        <v>0</v>
      </c>
      <c r="G155" s="248">
        <f t="shared" si="7"/>
        <v>0</v>
      </c>
      <c r="I155" s="110"/>
    </row>
    <row r="156" spans="1:9" ht="39.75" hidden="1" customHeight="1">
      <c r="A156" s="366"/>
      <c r="B156" s="106" t="s">
        <v>220</v>
      </c>
      <c r="C156" s="206" t="s">
        <v>64</v>
      </c>
      <c r="D156" s="101"/>
      <c r="E156" s="107">
        <v>0</v>
      </c>
      <c r="F156" s="107">
        <v>0</v>
      </c>
      <c r="G156" s="107">
        <v>0</v>
      </c>
    </row>
    <row r="157" spans="1:9" ht="43.5" hidden="1" customHeight="1">
      <c r="A157" s="366"/>
      <c r="B157" s="106" t="s">
        <v>284</v>
      </c>
      <c r="C157" s="206" t="s">
        <v>64</v>
      </c>
      <c r="D157" s="101"/>
      <c r="E157" s="76">
        <f>E156*E137</f>
        <v>0</v>
      </c>
      <c r="F157" s="76">
        <f>F156*F137</f>
        <v>0</v>
      </c>
      <c r="G157" s="76">
        <f>G156*G137</f>
        <v>0</v>
      </c>
    </row>
    <row r="158" spans="1:9" ht="55.5" hidden="1" customHeight="1">
      <c r="A158" s="367"/>
      <c r="B158" s="106" t="s">
        <v>222</v>
      </c>
      <c r="C158" s="206"/>
      <c r="D158" s="101"/>
      <c r="E158" s="76">
        <f>E154+E157</f>
        <v>935000000</v>
      </c>
      <c r="F158" s="76">
        <f>F154+F157</f>
        <v>945000000</v>
      </c>
      <c r="G158" s="76">
        <f>G154+G157</f>
        <v>916650000</v>
      </c>
    </row>
    <row r="159" spans="1:9" ht="47.25">
      <c r="A159" s="365" t="s">
        <v>227</v>
      </c>
      <c r="B159" s="104" t="str">
        <f>B65</f>
        <v>Ngoại quan và tình trạng họat động</v>
      </c>
      <c r="C159" s="206" t="s">
        <v>64</v>
      </c>
      <c r="D159" s="113" t="str">
        <f>D65</f>
        <v>Xe hoạt động bình thường, ngoại quan khá, vỏ khung xe bị trầy xước nhẹ</v>
      </c>
      <c r="E159" s="113" t="str">
        <f>E65</f>
        <v>Xe hoạt động bình thường, ngoại quan khá, vỏ khung xe bị trầy xước nhẹ</v>
      </c>
      <c r="F159" s="113" t="str">
        <f>F65</f>
        <v>Xe hoạt động bình thường, ngoại quan khá, vỏ khung xe bị trầy xước nhẹ</v>
      </c>
      <c r="G159" s="113" t="str">
        <f>G65</f>
        <v>Xe hoạt động bình thường, ngoại quan khá, vỏ khung xe bị trầy xước nhẹ</v>
      </c>
    </row>
    <row r="160" spans="1:9">
      <c r="A160" s="366"/>
      <c r="B160" s="106" t="s">
        <v>220</v>
      </c>
      <c r="C160" s="206" t="s">
        <v>64</v>
      </c>
      <c r="D160" s="78"/>
      <c r="E160" s="107">
        <v>0</v>
      </c>
      <c r="F160" s="107">
        <v>0</v>
      </c>
      <c r="G160" s="107">
        <v>0</v>
      </c>
    </row>
    <row r="161" spans="1:11">
      <c r="A161" s="366"/>
      <c r="B161" s="106" t="s">
        <v>284</v>
      </c>
      <c r="C161" s="206" t="s">
        <v>64</v>
      </c>
      <c r="D161" s="101"/>
      <c r="E161" s="75">
        <f>E160*E137</f>
        <v>0</v>
      </c>
      <c r="F161" s="75">
        <f>F160*F137</f>
        <v>0</v>
      </c>
      <c r="G161" s="75">
        <f>G160*G137</f>
        <v>0</v>
      </c>
    </row>
    <row r="162" spans="1:11">
      <c r="A162" s="367"/>
      <c r="B162" s="106" t="s">
        <v>222</v>
      </c>
      <c r="C162" s="206" t="s">
        <v>64</v>
      </c>
      <c r="D162" s="101"/>
      <c r="E162" s="75">
        <f>E158+E161</f>
        <v>935000000</v>
      </c>
      <c r="F162" s="75">
        <f>F158+F161</f>
        <v>945000000</v>
      </c>
      <c r="G162" s="75">
        <f>G158+G161</f>
        <v>916650000</v>
      </c>
    </row>
    <row r="163" spans="1:11" s="22" customFormat="1">
      <c r="A163" s="98">
        <v>6</v>
      </c>
      <c r="B163" s="96" t="s">
        <v>234</v>
      </c>
      <c r="C163" s="65" t="s">
        <v>64</v>
      </c>
      <c r="D163" s="102"/>
      <c r="E163" s="270">
        <f>E137+E141+E145+E149+E153+E157+E161</f>
        <v>935000000</v>
      </c>
      <c r="F163" s="270">
        <f>F137+F141+F145+F149+F153+F157+F161</f>
        <v>945000000</v>
      </c>
      <c r="G163" s="270">
        <f>G137+G141+G145+G149+G153+G157+G161</f>
        <v>916650000</v>
      </c>
      <c r="I163" s="23"/>
    </row>
    <row r="164" spans="1:11" s="22" customFormat="1" ht="31.5">
      <c r="A164" s="98" t="s">
        <v>285</v>
      </c>
      <c r="B164" s="96" t="s">
        <v>235</v>
      </c>
      <c r="C164" s="65" t="s">
        <v>64</v>
      </c>
      <c r="D164" s="102"/>
      <c r="E164" s="334">
        <f>ROUND(AVERAGE(E163:G163),)</f>
        <v>932216667</v>
      </c>
      <c r="F164" s="334"/>
      <c r="G164" s="334"/>
      <c r="H164" s="210">
        <f>AVERAGE(E163:G163)</f>
        <v>932216666.66666663</v>
      </c>
      <c r="I164" s="166"/>
      <c r="J164" s="70" t="s">
        <v>631</v>
      </c>
      <c r="K164" s="70"/>
    </row>
    <row r="165" spans="1:11" s="22" customFormat="1" ht="47.25">
      <c r="A165" s="98" t="s">
        <v>286</v>
      </c>
      <c r="B165" s="96" t="s">
        <v>236</v>
      </c>
      <c r="C165" s="65" t="s">
        <v>64</v>
      </c>
      <c r="D165" s="102"/>
      <c r="E165" s="199">
        <f>(E163-E164)/E164</f>
        <v>2.9857146932988701E-3</v>
      </c>
      <c r="F165" s="199">
        <f>(F163-E164)/E164</f>
        <v>1.3712834636542708E-2</v>
      </c>
      <c r="G165" s="199">
        <f>(G163-E164)/E164</f>
        <v>-1.6698550402553573E-2</v>
      </c>
      <c r="I165" s="119">
        <f>E162</f>
        <v>935000000</v>
      </c>
      <c r="J165" s="165">
        <v>0.3</v>
      </c>
      <c r="K165" s="256">
        <f>E163*J165</f>
        <v>280500000</v>
      </c>
    </row>
    <row r="166" spans="1:11">
      <c r="A166" s="98">
        <v>7</v>
      </c>
      <c r="B166" s="99" t="s">
        <v>237</v>
      </c>
      <c r="C166" s="206" t="s">
        <v>64</v>
      </c>
      <c r="D166" s="114"/>
      <c r="E166" s="200">
        <f>ABS(E141)+ABS(E145)+ ABS(E149)+ABS(E153)+ABS(E157)+ ABS(E161)</f>
        <v>0</v>
      </c>
      <c r="F166" s="200">
        <f>ABS(F141)+ABS(F145)+ ABS(F149)+ABS(F153)+ABS(F157)+ ABS(F161)</f>
        <v>0</v>
      </c>
      <c r="G166" s="200">
        <f>ABS(G141)+ABS(G145)+ ABS(G149)+ABS(G153)+ABS(G157)+ ABS(G161)</f>
        <v>43650000</v>
      </c>
      <c r="I166" s="119">
        <f>F162</f>
        <v>945000000</v>
      </c>
      <c r="J166" s="165">
        <v>0.4</v>
      </c>
      <c r="K166" s="256">
        <f>F163*J166</f>
        <v>378000000</v>
      </c>
    </row>
    <row r="167" spans="1:11">
      <c r="A167" s="98">
        <v>8</v>
      </c>
      <c r="B167" s="99" t="s">
        <v>238</v>
      </c>
      <c r="C167" s="206" t="s">
        <v>64</v>
      </c>
      <c r="D167" s="101"/>
      <c r="E167" s="200">
        <v>3</v>
      </c>
      <c r="F167" s="200">
        <v>2</v>
      </c>
      <c r="G167" s="200">
        <v>2</v>
      </c>
      <c r="I167" s="119">
        <f>G162</f>
        <v>916650000</v>
      </c>
      <c r="J167" s="165">
        <v>0.3</v>
      </c>
      <c r="K167" s="256">
        <f>G163*J167</f>
        <v>274995000</v>
      </c>
    </row>
    <row r="168" spans="1:11">
      <c r="A168" s="98">
        <v>9</v>
      </c>
      <c r="B168" s="99" t="s">
        <v>239</v>
      </c>
      <c r="C168" s="206" t="s">
        <v>64</v>
      </c>
      <c r="D168" s="101"/>
      <c r="E168" s="242" t="s">
        <v>615</v>
      </c>
      <c r="F168" s="242" t="s">
        <v>615</v>
      </c>
      <c r="G168" s="242">
        <v>0</v>
      </c>
      <c r="H168" s="116"/>
      <c r="I168" s="257" t="s">
        <v>632</v>
      </c>
      <c r="J168" s="256"/>
      <c r="K168" s="255">
        <f>SUM(K165:K167)</f>
        <v>933495000</v>
      </c>
    </row>
    <row r="169" spans="1:11" s="23" customFormat="1">
      <c r="A169" s="265">
        <v>10</v>
      </c>
      <c r="B169" s="118" t="s">
        <v>240</v>
      </c>
      <c r="C169" s="118" t="s">
        <v>64</v>
      </c>
      <c r="D169" s="119"/>
      <c r="E169" s="201">
        <f>E145+E153+E157+E161</f>
        <v>0</v>
      </c>
      <c r="F169" s="201">
        <f>F141+F145+F149+F153+F157+F161</f>
        <v>0</v>
      </c>
      <c r="G169" s="201">
        <f>G141+G145+G149+G153+G157+G161</f>
        <v>43650000</v>
      </c>
    </row>
    <row r="170" spans="1:11" s="19" customFormat="1">
      <c r="A170" s="122"/>
      <c r="B170" s="122"/>
      <c r="C170" s="122"/>
      <c r="D170" s="122"/>
      <c r="E170" s="23"/>
      <c r="F170" s="23"/>
      <c r="G170" s="23"/>
    </row>
    <row r="171" spans="1:11" s="19" customFormat="1">
      <c r="A171" s="122" t="s">
        <v>275</v>
      </c>
      <c r="B171" s="336" t="s">
        <v>243</v>
      </c>
      <c r="C171" s="336"/>
      <c r="D171" s="336"/>
      <c r="E171" s="336"/>
      <c r="F171" s="336"/>
      <c r="G171" s="336"/>
    </row>
    <row r="172" spans="1:11" s="40" customFormat="1" ht="35.25" customHeight="1">
      <c r="A172" s="337" t="s">
        <v>244</v>
      </c>
      <c r="B172" s="337"/>
      <c r="C172" s="337"/>
      <c r="D172" s="337"/>
      <c r="E172" s="337"/>
      <c r="F172" s="337"/>
      <c r="G172" s="337"/>
      <c r="I172" s="85"/>
    </row>
    <row r="173" spans="1:11" s="40" customFormat="1" ht="21" customHeight="1">
      <c r="A173" s="123" t="s">
        <v>245</v>
      </c>
      <c r="C173" s="40" t="s">
        <v>64</v>
      </c>
      <c r="E173" s="124" t="e">
        <f>ROUND(#REF!,-3)</f>
        <v>#REF!</v>
      </c>
      <c r="F173" s="48" t="s">
        <v>246</v>
      </c>
      <c r="I173" s="85"/>
    </row>
    <row r="174" spans="1:11" s="19" customFormat="1" ht="5.25" customHeight="1">
      <c r="A174" s="122"/>
      <c r="B174" s="122"/>
      <c r="C174" s="122"/>
      <c r="D174" s="122"/>
      <c r="E174" s="23"/>
      <c r="F174" s="23"/>
      <c r="G174" s="23"/>
    </row>
    <row r="175" spans="1:11" s="40" customFormat="1" ht="24.75" customHeight="1">
      <c r="A175" s="338" t="s">
        <v>247</v>
      </c>
      <c r="B175" s="339"/>
      <c r="C175" s="339"/>
      <c r="D175" s="340"/>
      <c r="E175" s="51" t="s">
        <v>174</v>
      </c>
      <c r="F175" s="51" t="s">
        <v>175</v>
      </c>
      <c r="G175" s="51" t="s">
        <v>176</v>
      </c>
      <c r="I175" s="85"/>
    </row>
    <row r="176" spans="1:11" s="40" customFormat="1" ht="24.75" customHeight="1">
      <c r="A176" s="341"/>
      <c r="B176" s="342"/>
      <c r="C176" s="342"/>
      <c r="D176" s="343"/>
      <c r="E176" s="125">
        <f>E165</f>
        <v>2.9857146932988701E-3</v>
      </c>
      <c r="F176" s="125">
        <f>F165</f>
        <v>1.3712834636542708E-2</v>
      </c>
      <c r="G176" s="125">
        <f>G165</f>
        <v>-1.6698550402553573E-2</v>
      </c>
      <c r="I176" s="85"/>
    </row>
    <row r="177" spans="1:9" s="40" customFormat="1" ht="24.75" customHeight="1">
      <c r="A177" s="344"/>
      <c r="B177" s="345"/>
      <c r="C177" s="345"/>
      <c r="D177" s="346"/>
      <c r="E177" s="125" t="s">
        <v>248</v>
      </c>
      <c r="F177" s="125" t="s">
        <v>248</v>
      </c>
      <c r="G177" s="125" t="s">
        <v>248</v>
      </c>
      <c r="I177" s="85"/>
    </row>
    <row r="178" spans="1:9" s="40" customFormat="1" ht="5.25" customHeight="1">
      <c r="A178" s="123"/>
      <c r="G178" s="126"/>
      <c r="I178" s="85"/>
    </row>
    <row r="179" spans="1:9" s="40" customFormat="1" ht="21" customHeight="1">
      <c r="A179" s="347" t="s">
        <v>249</v>
      </c>
      <c r="B179" s="347"/>
      <c r="C179" s="347"/>
      <c r="D179" s="347"/>
      <c r="E179" s="347"/>
      <c r="F179" s="347"/>
      <c r="G179" s="347"/>
      <c r="I179" s="85"/>
    </row>
    <row r="180" spans="1:9" s="40" customFormat="1" ht="6" customHeight="1">
      <c r="A180" s="127"/>
      <c r="B180" s="127"/>
      <c r="C180" s="123"/>
      <c r="D180" s="127"/>
      <c r="E180" s="127"/>
      <c r="F180" s="127"/>
      <c r="G180" s="127"/>
      <c r="I180" s="85"/>
    </row>
    <row r="181" spans="1:9" s="48" customFormat="1" ht="21" hidden="1" customHeight="1">
      <c r="A181" s="313" t="s">
        <v>250</v>
      </c>
      <c r="B181" s="313"/>
      <c r="C181" s="313"/>
      <c r="D181" s="313"/>
      <c r="E181" s="313"/>
      <c r="F181" s="313"/>
      <c r="G181" s="313"/>
      <c r="I181" s="124"/>
    </row>
    <row r="182" spans="1:9" s="48" customFormat="1" ht="21" hidden="1" customHeight="1">
      <c r="A182" s="313" t="s">
        <v>251</v>
      </c>
      <c r="B182" s="313"/>
      <c r="C182" s="313"/>
      <c r="D182" s="313"/>
      <c r="E182" s="313"/>
      <c r="F182" s="313"/>
      <c r="G182" s="313"/>
      <c r="I182" s="124"/>
    </row>
    <row r="183" spans="1:9" s="48" customFormat="1" ht="41.25" hidden="1" customHeight="1">
      <c r="A183" s="314" t="s">
        <v>252</v>
      </c>
      <c r="B183" s="315"/>
      <c r="C183" s="315"/>
      <c r="D183" s="315"/>
      <c r="E183" s="315"/>
      <c r="F183" s="315"/>
      <c r="G183" s="315"/>
      <c r="I183" s="124"/>
    </row>
    <row r="184" spans="1:9" s="48" customFormat="1" ht="28.5" hidden="1" customHeight="1">
      <c r="A184" s="263"/>
      <c r="B184" s="267" t="s">
        <v>253</v>
      </c>
      <c r="C184" s="68"/>
      <c r="D184" s="267"/>
      <c r="E184" s="128" t="s">
        <v>254</v>
      </c>
      <c r="F184" s="316"/>
      <c r="G184" s="316"/>
      <c r="I184" s="124"/>
    </row>
    <row r="185" spans="1:9" s="48" customFormat="1" ht="21.6" hidden="1" customHeight="1">
      <c r="A185" s="263"/>
      <c r="B185" s="317" t="s">
        <v>255</v>
      </c>
      <c r="C185" s="318"/>
      <c r="D185" s="318"/>
      <c r="E185" s="290" t="s">
        <v>256</v>
      </c>
      <c r="F185" s="290"/>
      <c r="G185" s="290"/>
      <c r="I185" s="124"/>
    </row>
    <row r="186" spans="1:9" s="48" customFormat="1" ht="21.6" hidden="1" customHeight="1">
      <c r="A186" s="263"/>
      <c r="B186" s="317"/>
      <c r="C186" s="319"/>
      <c r="D186" s="319"/>
      <c r="E186" s="290" t="s">
        <v>257</v>
      </c>
      <c r="F186" s="290"/>
      <c r="G186" s="290"/>
      <c r="I186" s="124"/>
    </row>
    <row r="187" spans="1:9" s="48" customFormat="1" ht="21.6" hidden="1" customHeight="1">
      <c r="A187" s="263"/>
      <c r="B187" s="267"/>
      <c r="C187" s="68"/>
      <c r="D187" s="267"/>
      <c r="E187" s="290" t="s">
        <v>258</v>
      </c>
      <c r="F187" s="290"/>
      <c r="G187" s="290"/>
      <c r="I187" s="124"/>
    </row>
    <row r="188" spans="1:9" s="48" customFormat="1" ht="21.6" hidden="1" customHeight="1">
      <c r="A188" s="263"/>
      <c r="B188" s="267"/>
      <c r="C188" s="68"/>
      <c r="D188" s="267"/>
      <c r="E188" s="290" t="s">
        <v>259</v>
      </c>
      <c r="F188" s="290"/>
      <c r="G188" s="290"/>
      <c r="I188" s="124"/>
    </row>
    <row r="189" spans="1:9" s="48" customFormat="1" ht="21.6" hidden="1" customHeight="1">
      <c r="A189" s="263"/>
      <c r="B189" s="267" t="s">
        <v>260</v>
      </c>
      <c r="C189" s="68"/>
      <c r="D189" s="267"/>
      <c r="E189" s="267"/>
      <c r="F189" s="267"/>
      <c r="G189" s="267"/>
      <c r="I189" s="124"/>
    </row>
    <row r="190" spans="1:9" s="49" customFormat="1" ht="10.5" hidden="1" customHeight="1">
      <c r="B190" s="18"/>
      <c r="C190" s="18"/>
      <c r="D190" s="18"/>
      <c r="E190" s="18"/>
      <c r="F190" s="18"/>
      <c r="G190" s="50"/>
    </row>
    <row r="191" spans="1:9" s="52" customFormat="1" ht="39.75" hidden="1" customHeight="1">
      <c r="A191" s="51" t="s">
        <v>1</v>
      </c>
      <c r="B191" s="320" t="s">
        <v>261</v>
      </c>
      <c r="C191" s="321"/>
      <c r="D191" s="51" t="s">
        <v>262</v>
      </c>
      <c r="E191" s="51" t="s">
        <v>263</v>
      </c>
      <c r="F191" s="51" t="s">
        <v>264</v>
      </c>
      <c r="G191" s="51" t="s">
        <v>40</v>
      </c>
      <c r="I191" s="49"/>
    </row>
    <row r="192" spans="1:9" ht="21.95" hidden="1" customHeight="1">
      <c r="A192" s="54">
        <v>1</v>
      </c>
      <c r="B192" s="295" t="s">
        <v>20</v>
      </c>
      <c r="C192" s="297"/>
      <c r="D192" s="129">
        <v>0.75</v>
      </c>
      <c r="E192" s="129">
        <v>0.55000000000000004</v>
      </c>
      <c r="F192" s="130">
        <f>D192*E192</f>
        <v>0.41250000000000003</v>
      </c>
      <c r="G192" s="57"/>
    </row>
    <row r="193" spans="1:9" ht="21.95" hidden="1" customHeight="1">
      <c r="A193" s="54">
        <v>2</v>
      </c>
      <c r="B193" s="295" t="s">
        <v>265</v>
      </c>
      <c r="C193" s="297"/>
      <c r="D193" s="129">
        <v>0.8</v>
      </c>
      <c r="E193" s="129">
        <v>0.15</v>
      </c>
      <c r="F193" s="130">
        <f>D193*E193</f>
        <v>0.12</v>
      </c>
      <c r="G193" s="56"/>
    </row>
    <row r="194" spans="1:9" ht="21.95" hidden="1" customHeight="1">
      <c r="A194" s="54">
        <v>3</v>
      </c>
      <c r="B194" s="295" t="s">
        <v>266</v>
      </c>
      <c r="C194" s="297"/>
      <c r="D194" s="129">
        <v>0.75</v>
      </c>
      <c r="E194" s="129">
        <v>0.2</v>
      </c>
      <c r="F194" s="130">
        <f>D194*E194</f>
        <v>0.15000000000000002</v>
      </c>
      <c r="G194" s="101"/>
    </row>
    <row r="195" spans="1:9" ht="21.95" hidden="1" customHeight="1">
      <c r="A195" s="54">
        <v>4</v>
      </c>
      <c r="B195" s="322" t="s">
        <v>267</v>
      </c>
      <c r="C195" s="323"/>
      <c r="D195" s="129">
        <v>0.7</v>
      </c>
      <c r="E195" s="129">
        <v>0.1</v>
      </c>
      <c r="F195" s="130">
        <f>D195*E195</f>
        <v>6.9999999999999993E-2</v>
      </c>
      <c r="G195" s="101"/>
    </row>
    <row r="196" spans="1:9" s="63" customFormat="1" ht="21.95" hidden="1" customHeight="1">
      <c r="A196" s="54"/>
      <c r="B196" s="324" t="s">
        <v>268</v>
      </c>
      <c r="C196" s="325"/>
      <c r="D196" s="326">
        <f>SUM(F192:F195)</f>
        <v>0.75249999999999995</v>
      </c>
      <c r="E196" s="327"/>
      <c r="F196" s="328"/>
      <c r="G196" s="62"/>
      <c r="I196" s="19"/>
    </row>
    <row r="197" spans="1:9" s="63" customFormat="1" ht="21.95" hidden="1" customHeight="1">
      <c r="A197" s="54"/>
      <c r="B197" s="324" t="s">
        <v>269</v>
      </c>
      <c r="C197" s="325"/>
      <c r="D197" s="326">
        <f>1-D196</f>
        <v>0.24750000000000005</v>
      </c>
      <c r="E197" s="327"/>
      <c r="F197" s="328"/>
      <c r="G197" s="62"/>
      <c r="I197" s="19"/>
    </row>
    <row r="198" spans="1:9" s="63" customFormat="1" ht="8.25" hidden="1" customHeight="1">
      <c r="A198" s="49"/>
      <c r="B198" s="131"/>
      <c r="C198" s="208"/>
      <c r="D198" s="132"/>
      <c r="E198" s="132"/>
      <c r="F198" s="132"/>
      <c r="G198" s="133"/>
      <c r="I198" s="19"/>
    </row>
    <row r="199" spans="1:9" ht="22.5" customHeight="1">
      <c r="A199" s="303" t="s">
        <v>276</v>
      </c>
      <c r="B199" s="303"/>
      <c r="C199" s="303"/>
      <c r="D199" s="303"/>
      <c r="E199" s="303"/>
      <c r="F199" s="303"/>
      <c r="G199" s="303"/>
    </row>
    <row r="200" spans="1:9" ht="7.5" hidden="1" customHeight="1">
      <c r="D200" s="52"/>
    </row>
    <row r="201" spans="1:9" ht="23.25" hidden="1" customHeight="1">
      <c r="D201" s="52"/>
      <c r="G201" s="134" t="s">
        <v>270</v>
      </c>
    </row>
    <row r="202" spans="1:9" ht="7.5" customHeight="1">
      <c r="D202" s="52"/>
    </row>
    <row r="203" spans="1:9" s="136" customFormat="1" ht="25.35" customHeight="1">
      <c r="A203" s="307" t="s">
        <v>271</v>
      </c>
      <c r="B203" s="308"/>
      <c r="C203" s="308"/>
      <c r="D203" s="309"/>
      <c r="E203" s="135" t="s">
        <v>6</v>
      </c>
      <c r="F203" s="135" t="s">
        <v>287</v>
      </c>
      <c r="G203" s="135" t="s">
        <v>8</v>
      </c>
      <c r="I203" s="137"/>
    </row>
    <row r="204" spans="1:9" s="141" customFormat="1" ht="27" customHeight="1">
      <c r="A204" s="349" t="e">
        <f>#REF!</f>
        <v>#REF!</v>
      </c>
      <c r="B204" s="311"/>
      <c r="C204" s="311"/>
      <c r="D204" s="312"/>
      <c r="E204" s="138">
        <v>1</v>
      </c>
      <c r="F204" s="139" t="e">
        <f>E173</f>
        <v>#REF!</v>
      </c>
      <c r="G204" s="140" t="e">
        <f>ROUND(E204*F204,-6)</f>
        <v>#REF!</v>
      </c>
      <c r="I204" s="142"/>
    </row>
    <row r="205" spans="1:9" s="141" customFormat="1">
      <c r="A205" s="136"/>
      <c r="B205" s="136"/>
      <c r="C205" s="147"/>
      <c r="D205" s="143"/>
      <c r="E205" s="144"/>
      <c r="F205" s="145"/>
      <c r="G205" s="146"/>
      <c r="I205" s="142"/>
    </row>
    <row r="206" spans="1:9" s="141" customFormat="1">
      <c r="A206" s="147"/>
      <c r="B206" s="147"/>
      <c r="C206" s="147"/>
      <c r="D206" s="147"/>
      <c r="E206" s="147"/>
      <c r="F206" s="147"/>
      <c r="G206" s="148"/>
      <c r="I206" s="142"/>
    </row>
    <row r="207" spans="1:9" ht="18" customHeight="1"/>
    <row r="208" spans="1:9" ht="18" customHeight="1">
      <c r="E208" s="149"/>
      <c r="F208" s="150"/>
      <c r="G208" s="151"/>
    </row>
    <row r="209" spans="1:9" ht="18" customHeight="1">
      <c r="F209" s="150"/>
    </row>
    <row r="210" spans="1:9" ht="18" customHeight="1">
      <c r="G210" s="126"/>
    </row>
    <row r="211" spans="1:9" ht="18" customHeight="1"/>
    <row r="212" spans="1:9" ht="18" customHeight="1"/>
    <row r="213" spans="1:9" s="22" customFormat="1" hidden="1">
      <c r="A213" s="22" t="s">
        <v>81</v>
      </c>
      <c r="B213" s="22" t="e">
        <f>'Bảng tổng hợp kết quả'!#REF!</f>
        <v>#REF!</v>
      </c>
      <c r="F213" s="156"/>
      <c r="I213" s="23"/>
    </row>
    <row r="214" spans="1:9" ht="19.7" hidden="1" customHeight="1">
      <c r="A214" s="303" t="s">
        <v>272</v>
      </c>
      <c r="B214" s="303"/>
      <c r="C214" s="303"/>
      <c r="D214" s="303"/>
      <c r="E214" s="303"/>
      <c r="F214" s="303"/>
      <c r="G214" s="303"/>
    </row>
    <row r="215" spans="1:9" hidden="1">
      <c r="A215" s="24" t="s">
        <v>61</v>
      </c>
      <c r="B215" s="261" t="s">
        <v>62</v>
      </c>
      <c r="C215" s="22"/>
      <c r="D215" s="303"/>
      <c r="E215" s="303"/>
      <c r="F215" s="303"/>
      <c r="G215" s="303"/>
    </row>
    <row r="216" spans="1:9" hidden="1">
      <c r="A216" s="27" t="s">
        <v>55</v>
      </c>
      <c r="B216" s="28" t="s">
        <v>63</v>
      </c>
      <c r="C216" s="28" t="s">
        <v>64</v>
      </c>
      <c r="D216" s="305" t="e">
        <f>B213</f>
        <v>#REF!</v>
      </c>
      <c r="E216" s="305"/>
      <c r="F216" s="305"/>
      <c r="G216" s="305"/>
    </row>
    <row r="217" spans="1:9" hidden="1">
      <c r="A217" s="27" t="s">
        <v>55</v>
      </c>
      <c r="B217" s="266" t="s">
        <v>65</v>
      </c>
      <c r="C217" s="28" t="s">
        <v>64</v>
      </c>
      <c r="D217" s="305" t="s">
        <v>289</v>
      </c>
      <c r="E217" s="305"/>
      <c r="F217" s="305"/>
      <c r="G217" s="305"/>
    </row>
    <row r="218" spans="1:9" hidden="1">
      <c r="A218" s="27" t="s">
        <v>55</v>
      </c>
      <c r="B218" s="266" t="s">
        <v>4</v>
      </c>
      <c r="C218" s="28" t="s">
        <v>64</v>
      </c>
      <c r="D218" s="306" t="s">
        <v>33</v>
      </c>
      <c r="E218" s="306"/>
      <c r="F218" s="306"/>
      <c r="G218" s="306"/>
    </row>
    <row r="219" spans="1:9" hidden="1">
      <c r="A219" s="27" t="s">
        <v>55</v>
      </c>
      <c r="B219" s="266" t="s">
        <v>3</v>
      </c>
      <c r="C219" s="28"/>
      <c r="D219" s="266">
        <v>2014</v>
      </c>
      <c r="E219" s="266"/>
      <c r="F219" s="266"/>
      <c r="G219" s="266"/>
    </row>
    <row r="220" spans="1:9" hidden="1">
      <c r="A220" s="27" t="s">
        <v>55</v>
      </c>
      <c r="B220" s="30" t="s">
        <v>66</v>
      </c>
      <c r="C220" s="30" t="s">
        <v>64</v>
      </c>
      <c r="D220" s="301" t="s">
        <v>290</v>
      </c>
      <c r="E220" s="301"/>
      <c r="F220" s="301"/>
      <c r="G220" s="301"/>
    </row>
    <row r="221" spans="1:9" hidden="1">
      <c r="A221" s="27" t="s">
        <v>55</v>
      </c>
      <c r="B221" s="30" t="s">
        <v>67</v>
      </c>
      <c r="C221" s="30" t="s">
        <v>64</v>
      </c>
      <c r="D221" s="301" t="s">
        <v>291</v>
      </c>
      <c r="E221" s="301"/>
      <c r="F221" s="301"/>
      <c r="G221" s="301"/>
    </row>
    <row r="222" spans="1:9" hidden="1">
      <c r="A222" s="27" t="s">
        <v>55</v>
      </c>
      <c r="B222" s="30" t="s">
        <v>68</v>
      </c>
      <c r="C222" s="30" t="s">
        <v>64</v>
      </c>
      <c r="D222" s="301" t="s">
        <v>292</v>
      </c>
      <c r="E222" s="301"/>
      <c r="F222" s="301"/>
      <c r="G222" s="301"/>
    </row>
    <row r="223" spans="1:9" hidden="1">
      <c r="A223" s="27" t="s">
        <v>55</v>
      </c>
      <c r="B223" s="30" t="s">
        <v>69</v>
      </c>
      <c r="C223" s="30" t="s">
        <v>64</v>
      </c>
      <c r="D223" s="301" t="s">
        <v>293</v>
      </c>
      <c r="E223" s="301"/>
      <c r="F223" s="301"/>
      <c r="G223" s="301"/>
    </row>
    <row r="224" spans="1:9" hidden="1">
      <c r="A224" s="27" t="s">
        <v>55</v>
      </c>
      <c r="B224" s="30" t="s">
        <v>70</v>
      </c>
      <c r="C224" s="30" t="s">
        <v>64</v>
      </c>
      <c r="D224" s="301" t="s">
        <v>299</v>
      </c>
      <c r="E224" s="301"/>
      <c r="F224" s="301"/>
      <c r="G224" s="301"/>
    </row>
    <row r="225" spans="1:7" hidden="1">
      <c r="A225" s="27" t="s">
        <v>55</v>
      </c>
      <c r="B225" s="30" t="s">
        <v>71</v>
      </c>
      <c r="C225" s="30" t="s">
        <v>64</v>
      </c>
      <c r="D225" s="301" t="s">
        <v>294</v>
      </c>
      <c r="E225" s="301"/>
      <c r="F225" s="301"/>
      <c r="G225" s="301"/>
    </row>
    <row r="226" spans="1:7" hidden="1">
      <c r="A226" s="27" t="s">
        <v>55</v>
      </c>
      <c r="B226" s="30" t="s">
        <v>72</v>
      </c>
      <c r="C226" s="30" t="s">
        <v>64</v>
      </c>
      <c r="D226" s="301" t="s">
        <v>295</v>
      </c>
      <c r="E226" s="301"/>
      <c r="F226" s="301"/>
      <c r="G226" s="301"/>
    </row>
    <row r="227" spans="1:7" hidden="1">
      <c r="A227" s="27" t="s">
        <v>55</v>
      </c>
      <c r="B227" s="30" t="s">
        <v>73</v>
      </c>
      <c r="C227" s="30" t="s">
        <v>64</v>
      </c>
      <c r="D227" s="301" t="s">
        <v>296</v>
      </c>
      <c r="E227" s="301"/>
      <c r="F227" s="301"/>
      <c r="G227" s="301"/>
    </row>
    <row r="228" spans="1:7" hidden="1">
      <c r="A228" s="27" t="s">
        <v>55</v>
      </c>
      <c r="B228" s="30" t="s">
        <v>75</v>
      </c>
      <c r="C228" s="30" t="s">
        <v>64</v>
      </c>
      <c r="D228" s="301" t="s">
        <v>297</v>
      </c>
      <c r="E228" s="301"/>
      <c r="F228" s="301"/>
      <c r="G228" s="301"/>
    </row>
    <row r="229" spans="1:7" hidden="1">
      <c r="A229" s="27" t="s">
        <v>55</v>
      </c>
      <c r="B229" s="30" t="s">
        <v>76</v>
      </c>
      <c r="C229" s="30" t="s">
        <v>64</v>
      </c>
      <c r="D229" s="301" t="s">
        <v>77</v>
      </c>
      <c r="E229" s="301"/>
      <c r="F229" s="301"/>
      <c r="G229" s="301"/>
    </row>
    <row r="230" spans="1:7" hidden="1">
      <c r="A230" s="27" t="s">
        <v>55</v>
      </c>
      <c r="B230" s="30" t="s">
        <v>78</v>
      </c>
      <c r="C230" s="30" t="s">
        <v>64</v>
      </c>
      <c r="D230" s="301" t="s">
        <v>300</v>
      </c>
      <c r="E230" s="301"/>
      <c r="F230" s="301"/>
      <c r="G230" s="301"/>
    </row>
    <row r="231" spans="1:7" hidden="1">
      <c r="A231" s="27" t="s">
        <v>55</v>
      </c>
      <c r="B231" s="30" t="s">
        <v>79</v>
      </c>
      <c r="C231" s="30" t="s">
        <v>64</v>
      </c>
      <c r="D231" s="301" t="s">
        <v>301</v>
      </c>
      <c r="E231" s="301"/>
      <c r="F231" s="301"/>
      <c r="G231" s="301"/>
    </row>
    <row r="232" spans="1:7" hidden="1">
      <c r="A232" s="27" t="s">
        <v>55</v>
      </c>
      <c r="B232" s="30" t="s">
        <v>80</v>
      </c>
      <c r="C232" s="30" t="s">
        <v>64</v>
      </c>
      <c r="D232" s="301" t="s">
        <v>298</v>
      </c>
      <c r="E232" s="301"/>
      <c r="F232" s="301"/>
      <c r="G232" s="301"/>
    </row>
    <row r="233" spans="1:7" ht="36" hidden="1" customHeight="1">
      <c r="A233" s="27" t="s">
        <v>81</v>
      </c>
      <c r="B233" s="28" t="s">
        <v>82</v>
      </c>
      <c r="C233" s="30" t="s">
        <v>64</v>
      </c>
      <c r="D233" s="348" t="s">
        <v>302</v>
      </c>
      <c r="E233" s="348"/>
      <c r="F233" s="348"/>
      <c r="G233" s="348"/>
    </row>
    <row r="234" spans="1:7" ht="21.75" hidden="1" customHeight="1">
      <c r="A234" s="27" t="s">
        <v>55</v>
      </c>
      <c r="B234" s="28" t="s">
        <v>83</v>
      </c>
      <c r="C234" s="30" t="s">
        <v>64</v>
      </c>
      <c r="D234" s="262" t="s">
        <v>84</v>
      </c>
      <c r="E234" s="32" t="s">
        <v>85</v>
      </c>
      <c r="F234" s="266" t="s">
        <v>86</v>
      </c>
      <c r="G234" s="28" t="s">
        <v>87</v>
      </c>
    </row>
    <row r="235" spans="1:7" ht="21.75" hidden="1" customHeight="1">
      <c r="A235" s="27" t="s">
        <v>55</v>
      </c>
      <c r="B235" s="5" t="s">
        <v>88</v>
      </c>
      <c r="C235" s="30" t="s">
        <v>64</v>
      </c>
      <c r="D235" s="262" t="s">
        <v>89</v>
      </c>
      <c r="E235" s="32" t="s">
        <v>90</v>
      </c>
      <c r="F235" s="266" t="s">
        <v>91</v>
      </c>
      <c r="G235" s="28" t="s">
        <v>92</v>
      </c>
    </row>
    <row r="236" spans="1:7" ht="21.75" hidden="1" customHeight="1">
      <c r="A236" s="27" t="s">
        <v>55</v>
      </c>
      <c r="B236" s="5" t="s">
        <v>93</v>
      </c>
      <c r="C236" s="30" t="s">
        <v>64</v>
      </c>
      <c r="D236" s="262" t="s">
        <v>94</v>
      </c>
      <c r="E236" s="32" t="s">
        <v>90</v>
      </c>
      <c r="F236" s="266" t="s">
        <v>95</v>
      </c>
      <c r="G236" s="28" t="s">
        <v>92</v>
      </c>
    </row>
    <row r="237" spans="1:7" ht="21.75" hidden="1" customHeight="1">
      <c r="A237" s="27" t="s">
        <v>55</v>
      </c>
      <c r="B237" s="5" t="s">
        <v>96</v>
      </c>
      <c r="C237" s="30" t="s">
        <v>64</v>
      </c>
      <c r="D237" s="262" t="s">
        <v>89</v>
      </c>
      <c r="E237" s="32" t="s">
        <v>90</v>
      </c>
      <c r="F237" s="266" t="s">
        <v>97</v>
      </c>
      <c r="G237" s="28" t="s">
        <v>92</v>
      </c>
    </row>
    <row r="238" spans="1:7" ht="21.75" hidden="1" customHeight="1">
      <c r="A238" s="27" t="s">
        <v>55</v>
      </c>
      <c r="B238" s="5" t="s">
        <v>98</v>
      </c>
      <c r="C238" s="30" t="s">
        <v>64</v>
      </c>
      <c r="D238" s="262" t="s">
        <v>99</v>
      </c>
      <c r="E238" s="32" t="s">
        <v>90</v>
      </c>
      <c r="F238" s="266" t="s">
        <v>100</v>
      </c>
      <c r="G238" s="28" t="s">
        <v>92</v>
      </c>
    </row>
    <row r="239" spans="1:7" ht="21.75" hidden="1" customHeight="1">
      <c r="A239" s="27" t="s">
        <v>55</v>
      </c>
      <c r="B239" s="5" t="s">
        <v>101</v>
      </c>
      <c r="C239" s="30" t="s">
        <v>64</v>
      </c>
      <c r="D239" s="262" t="s">
        <v>99</v>
      </c>
      <c r="E239" s="32" t="s">
        <v>90</v>
      </c>
      <c r="F239" s="266" t="s">
        <v>102</v>
      </c>
      <c r="G239" s="28" t="s">
        <v>103</v>
      </c>
    </row>
    <row r="240" spans="1:7" ht="21.75" hidden="1" customHeight="1">
      <c r="A240" s="27" t="s">
        <v>55</v>
      </c>
      <c r="B240" s="5" t="s">
        <v>104</v>
      </c>
      <c r="C240" s="30" t="s">
        <v>64</v>
      </c>
      <c r="D240" s="262" t="s">
        <v>94</v>
      </c>
      <c r="E240" s="32" t="s">
        <v>90</v>
      </c>
      <c r="F240" s="266" t="s">
        <v>105</v>
      </c>
      <c r="G240" s="28" t="s">
        <v>106</v>
      </c>
    </row>
    <row r="241" spans="1:7" ht="21.75" hidden="1" customHeight="1">
      <c r="A241" s="27" t="s">
        <v>55</v>
      </c>
      <c r="B241" s="5" t="s">
        <v>107</v>
      </c>
      <c r="C241" s="30" t="s">
        <v>64</v>
      </c>
      <c r="D241" s="262" t="s">
        <v>108</v>
      </c>
      <c r="E241" s="32" t="s">
        <v>90</v>
      </c>
      <c r="F241" s="266" t="s">
        <v>109</v>
      </c>
      <c r="G241" s="28" t="s">
        <v>110</v>
      </c>
    </row>
    <row r="242" spans="1:7" ht="21.75" hidden="1" customHeight="1">
      <c r="A242" s="27" t="s">
        <v>55</v>
      </c>
      <c r="B242" s="28" t="s">
        <v>111</v>
      </c>
      <c r="C242" s="30" t="s">
        <v>64</v>
      </c>
      <c r="D242" s="5" t="s">
        <v>112</v>
      </c>
      <c r="E242" s="32" t="s">
        <v>90</v>
      </c>
      <c r="F242" s="266" t="s">
        <v>113</v>
      </c>
      <c r="G242" s="28" t="s">
        <v>110</v>
      </c>
    </row>
    <row r="243" spans="1:7" ht="21.75" hidden="1" customHeight="1">
      <c r="A243" s="27" t="s">
        <v>55</v>
      </c>
      <c r="B243" s="28" t="s">
        <v>114</v>
      </c>
      <c r="C243" s="30" t="s">
        <v>64</v>
      </c>
      <c r="D243" s="262" t="s">
        <v>115</v>
      </c>
      <c r="E243" s="32" t="s">
        <v>90</v>
      </c>
      <c r="F243" s="266" t="s">
        <v>116</v>
      </c>
      <c r="G243" s="28" t="s">
        <v>110</v>
      </c>
    </row>
    <row r="244" spans="1:7" ht="21.75" hidden="1" customHeight="1">
      <c r="A244" s="27" t="s">
        <v>55</v>
      </c>
      <c r="B244" s="28" t="s">
        <v>117</v>
      </c>
      <c r="C244" s="30" t="s">
        <v>64</v>
      </c>
      <c r="D244" s="262" t="s">
        <v>94</v>
      </c>
      <c r="E244" s="32" t="s">
        <v>90</v>
      </c>
      <c r="F244" s="266" t="s">
        <v>118</v>
      </c>
      <c r="G244" s="28" t="s">
        <v>110</v>
      </c>
    </row>
    <row r="245" spans="1:7" ht="21.75" hidden="1" customHeight="1">
      <c r="A245" s="27" t="s">
        <v>55</v>
      </c>
      <c r="B245" s="28" t="s">
        <v>119</v>
      </c>
      <c r="C245" s="30" t="s">
        <v>64</v>
      </c>
      <c r="D245" s="262" t="s">
        <v>120</v>
      </c>
      <c r="E245" s="32" t="s">
        <v>90</v>
      </c>
      <c r="F245" s="266" t="s">
        <v>121</v>
      </c>
      <c r="G245" s="28" t="s">
        <v>110</v>
      </c>
    </row>
    <row r="246" spans="1:7" ht="21.75" hidden="1" customHeight="1">
      <c r="A246" s="27" t="s">
        <v>55</v>
      </c>
      <c r="B246" s="28" t="s">
        <v>122</v>
      </c>
      <c r="C246" s="30" t="s">
        <v>64</v>
      </c>
      <c r="D246" s="262" t="s">
        <v>108</v>
      </c>
      <c r="E246" s="32" t="s">
        <v>90</v>
      </c>
      <c r="F246" s="266" t="s">
        <v>123</v>
      </c>
      <c r="G246" s="28" t="s">
        <v>110</v>
      </c>
    </row>
    <row r="247" spans="1:7" ht="21.75" hidden="1" customHeight="1">
      <c r="A247" s="27" t="s">
        <v>55</v>
      </c>
      <c r="B247" s="28" t="s">
        <v>124</v>
      </c>
      <c r="C247" s="30" t="s">
        <v>64</v>
      </c>
      <c r="D247" s="262" t="s">
        <v>108</v>
      </c>
      <c r="E247" s="32" t="s">
        <v>90</v>
      </c>
      <c r="F247" s="266" t="s">
        <v>125</v>
      </c>
      <c r="G247" s="28" t="s">
        <v>126</v>
      </c>
    </row>
    <row r="248" spans="1:7" ht="21.75" hidden="1" customHeight="1">
      <c r="A248" s="27" t="s">
        <v>55</v>
      </c>
      <c r="B248" s="28" t="s">
        <v>127</v>
      </c>
      <c r="C248" s="30" t="s">
        <v>64</v>
      </c>
      <c r="D248" s="262" t="s">
        <v>108</v>
      </c>
      <c r="E248" s="32" t="s">
        <v>90</v>
      </c>
      <c r="F248" s="266" t="s">
        <v>128</v>
      </c>
      <c r="G248" s="28" t="s">
        <v>129</v>
      </c>
    </row>
    <row r="249" spans="1:7" ht="21.75" hidden="1" customHeight="1">
      <c r="A249" s="27" t="s">
        <v>55</v>
      </c>
      <c r="B249" s="28" t="s">
        <v>130</v>
      </c>
      <c r="C249" s="30" t="s">
        <v>64</v>
      </c>
      <c r="D249" s="262" t="s">
        <v>131</v>
      </c>
      <c r="E249" s="32" t="s">
        <v>90</v>
      </c>
      <c r="F249" s="266" t="s">
        <v>132</v>
      </c>
      <c r="G249" s="28" t="s">
        <v>129</v>
      </c>
    </row>
    <row r="250" spans="1:7" ht="21.75" hidden="1" customHeight="1">
      <c r="A250" s="27" t="s">
        <v>55</v>
      </c>
      <c r="B250" s="5" t="s">
        <v>133</v>
      </c>
      <c r="C250" s="30" t="s">
        <v>64</v>
      </c>
      <c r="D250" s="262" t="s">
        <v>134</v>
      </c>
      <c r="E250" s="32" t="s">
        <v>90</v>
      </c>
      <c r="F250" s="266" t="s">
        <v>135</v>
      </c>
      <c r="G250" s="28" t="s">
        <v>129</v>
      </c>
    </row>
    <row r="251" spans="1:7" ht="21.75" hidden="1" customHeight="1">
      <c r="A251" s="27" t="s">
        <v>55</v>
      </c>
      <c r="B251" s="28" t="s">
        <v>136</v>
      </c>
      <c r="C251" s="30" t="s">
        <v>64</v>
      </c>
      <c r="D251" s="262" t="s">
        <v>131</v>
      </c>
      <c r="E251" s="32" t="s">
        <v>90</v>
      </c>
      <c r="F251" s="266" t="s">
        <v>137</v>
      </c>
      <c r="G251" s="28" t="s">
        <v>129</v>
      </c>
    </row>
    <row r="252" spans="1:7" ht="21.75" hidden="1" customHeight="1">
      <c r="A252" s="27" t="s">
        <v>55</v>
      </c>
      <c r="B252" s="28" t="s">
        <v>138</v>
      </c>
      <c r="C252" s="30" t="s">
        <v>64</v>
      </c>
      <c r="D252" s="262" t="s">
        <v>131</v>
      </c>
      <c r="E252" s="32" t="s">
        <v>90</v>
      </c>
      <c r="F252" s="266" t="s">
        <v>139</v>
      </c>
      <c r="G252" s="28" t="s">
        <v>87</v>
      </c>
    </row>
    <row r="253" spans="1:7" ht="21.75" hidden="1" customHeight="1">
      <c r="A253" s="27" t="s">
        <v>55</v>
      </c>
      <c r="B253" s="28" t="s">
        <v>140</v>
      </c>
      <c r="C253" s="30" t="s">
        <v>64</v>
      </c>
      <c r="D253" s="262" t="s">
        <v>94</v>
      </c>
      <c r="E253" s="32" t="s">
        <v>90</v>
      </c>
      <c r="F253" s="266" t="s">
        <v>141</v>
      </c>
      <c r="G253" s="28" t="s">
        <v>87</v>
      </c>
    </row>
    <row r="254" spans="1:7" ht="21.75" hidden="1" customHeight="1">
      <c r="A254" s="27" t="s">
        <v>55</v>
      </c>
      <c r="B254" s="28" t="s">
        <v>142</v>
      </c>
      <c r="C254" s="30" t="s">
        <v>64</v>
      </c>
      <c r="D254" s="262" t="s">
        <v>94</v>
      </c>
      <c r="E254" s="32" t="s">
        <v>90</v>
      </c>
      <c r="F254" s="266" t="s">
        <v>143</v>
      </c>
      <c r="G254" s="28" t="s">
        <v>144</v>
      </c>
    </row>
    <row r="255" spans="1:7" ht="21.75" hidden="1" customHeight="1">
      <c r="A255" s="27" t="s">
        <v>55</v>
      </c>
      <c r="B255" s="28" t="s">
        <v>145</v>
      </c>
      <c r="C255" s="30" t="s">
        <v>64</v>
      </c>
      <c r="D255" s="262" t="s">
        <v>99</v>
      </c>
      <c r="E255" s="32" t="s">
        <v>90</v>
      </c>
      <c r="F255" s="266" t="s">
        <v>146</v>
      </c>
      <c r="G255" s="28" t="s">
        <v>147</v>
      </c>
    </row>
    <row r="256" spans="1:7" ht="21.75" hidden="1" customHeight="1">
      <c r="A256" s="27" t="s">
        <v>55</v>
      </c>
      <c r="B256" s="28" t="s">
        <v>148</v>
      </c>
      <c r="C256" s="30" t="s">
        <v>64</v>
      </c>
      <c r="D256" s="262" t="s">
        <v>99</v>
      </c>
      <c r="E256" s="32" t="s">
        <v>90</v>
      </c>
      <c r="F256" s="266" t="s">
        <v>149</v>
      </c>
      <c r="G256" s="28" t="s">
        <v>150</v>
      </c>
    </row>
    <row r="257" spans="1:9" ht="21.75" hidden="1" customHeight="1">
      <c r="A257" s="27" t="s">
        <v>55</v>
      </c>
      <c r="B257" s="5" t="s">
        <v>151</v>
      </c>
      <c r="C257" s="30" t="s">
        <v>64</v>
      </c>
      <c r="D257" s="262" t="s">
        <v>99</v>
      </c>
      <c r="E257" s="32" t="s">
        <v>90</v>
      </c>
      <c r="F257" s="5" t="s">
        <v>152</v>
      </c>
      <c r="G257" s="33" t="s">
        <v>147</v>
      </c>
    </row>
    <row r="258" spans="1:9" ht="21.75" hidden="1" customHeight="1">
      <c r="A258" s="27" t="s">
        <v>55</v>
      </c>
      <c r="B258" s="5" t="s">
        <v>153</v>
      </c>
      <c r="C258" s="30" t="s">
        <v>64</v>
      </c>
      <c r="D258" s="33" t="s">
        <v>94</v>
      </c>
      <c r="E258" s="32" t="s">
        <v>90</v>
      </c>
      <c r="F258" s="5" t="s">
        <v>154</v>
      </c>
      <c r="G258" s="33" t="s">
        <v>155</v>
      </c>
    </row>
    <row r="259" spans="1:9" ht="21.75" hidden="1" customHeight="1">
      <c r="A259" s="27" t="s">
        <v>55</v>
      </c>
      <c r="B259" s="5" t="s">
        <v>156</v>
      </c>
      <c r="C259" s="30" t="s">
        <v>64</v>
      </c>
      <c r="D259" s="33" t="s">
        <v>115</v>
      </c>
      <c r="E259" s="32" t="s">
        <v>90</v>
      </c>
      <c r="F259" s="5" t="s">
        <v>157</v>
      </c>
      <c r="G259" s="33" t="s">
        <v>155</v>
      </c>
    </row>
    <row r="260" spans="1:9" ht="21.75" hidden="1" customHeight="1">
      <c r="A260" s="27" t="s">
        <v>55</v>
      </c>
      <c r="B260" s="5" t="s">
        <v>158</v>
      </c>
      <c r="C260" s="30" t="s">
        <v>64</v>
      </c>
      <c r="D260" s="33" t="s">
        <v>99</v>
      </c>
      <c r="E260" s="32" t="s">
        <v>90</v>
      </c>
      <c r="F260" s="5" t="s">
        <v>159</v>
      </c>
      <c r="G260" s="33" t="s">
        <v>155</v>
      </c>
    </row>
    <row r="261" spans="1:9" ht="21.75" hidden="1" customHeight="1">
      <c r="A261" s="27" t="s">
        <v>55</v>
      </c>
      <c r="B261" s="5" t="s">
        <v>160</v>
      </c>
      <c r="C261" s="30" t="s">
        <v>64</v>
      </c>
      <c r="D261" s="33" t="s">
        <v>161</v>
      </c>
      <c r="E261" s="32"/>
      <c r="F261" s="266"/>
      <c r="G261" s="28"/>
    </row>
    <row r="262" spans="1:9" ht="21.75" hidden="1" customHeight="1">
      <c r="A262" s="27" t="s">
        <v>55</v>
      </c>
      <c r="C262" s="30" t="s">
        <v>64</v>
      </c>
      <c r="E262" s="32"/>
      <c r="F262" s="266"/>
      <c r="G262" s="28"/>
    </row>
    <row r="263" spans="1:9" ht="21.75" hidden="1" customHeight="1">
      <c r="A263" s="27" t="s">
        <v>55</v>
      </c>
      <c r="C263" s="30" t="s">
        <v>64</v>
      </c>
      <c r="E263" s="32"/>
      <c r="F263" s="266"/>
      <c r="G263" s="28"/>
    </row>
    <row r="264" spans="1:9" ht="21.75" hidden="1" customHeight="1">
      <c r="A264" s="27" t="s">
        <v>55</v>
      </c>
      <c r="C264" s="30" t="s">
        <v>64</v>
      </c>
      <c r="E264" s="32"/>
      <c r="F264" s="266"/>
      <c r="G264" s="28"/>
    </row>
    <row r="265" spans="1:9" ht="21.75" hidden="1" customHeight="1">
      <c r="A265" s="27" t="s">
        <v>55</v>
      </c>
      <c r="C265" s="30" t="s">
        <v>64</v>
      </c>
      <c r="E265" s="32"/>
      <c r="F265" s="266"/>
      <c r="G265" s="28"/>
    </row>
    <row r="266" spans="1:9" ht="21.75" hidden="1" customHeight="1">
      <c r="A266" s="27" t="s">
        <v>55</v>
      </c>
      <c r="B266" s="5" t="s">
        <v>116</v>
      </c>
      <c r="C266" s="30" t="s">
        <v>64</v>
      </c>
      <c r="D266" s="33" t="s">
        <v>161</v>
      </c>
      <c r="E266" s="34"/>
      <c r="F266" s="266" t="s">
        <v>162</v>
      </c>
      <c r="G266" s="28" t="s">
        <v>147</v>
      </c>
    </row>
    <row r="267" spans="1:9" ht="21.75" hidden="1" customHeight="1">
      <c r="A267" s="27" t="s">
        <v>55</v>
      </c>
      <c r="B267" s="28" t="s">
        <v>138</v>
      </c>
      <c r="C267" s="30" t="s">
        <v>64</v>
      </c>
      <c r="D267" s="262" t="s">
        <v>131</v>
      </c>
      <c r="E267" s="32"/>
      <c r="F267" s="266"/>
      <c r="G267" s="28"/>
    </row>
    <row r="268" spans="1:9" ht="8.25" hidden="1" customHeight="1">
      <c r="A268" s="19"/>
      <c r="B268" s="314"/>
      <c r="C268" s="314"/>
      <c r="D268" s="314"/>
      <c r="E268" s="314"/>
      <c r="F268" s="314"/>
      <c r="G268" s="314"/>
    </row>
    <row r="269" spans="1:9" ht="21" hidden="1" customHeight="1">
      <c r="A269" s="303" t="s">
        <v>273</v>
      </c>
      <c r="B269" s="303"/>
      <c r="C269" s="303"/>
      <c r="D269" s="303"/>
      <c r="E269" s="303"/>
      <c r="F269" s="303"/>
      <c r="G269" s="303"/>
    </row>
    <row r="270" spans="1:9" ht="21.75" hidden="1" customHeight="1">
      <c r="A270" s="303" t="s">
        <v>163</v>
      </c>
      <c r="B270" s="303"/>
      <c r="C270" s="303"/>
      <c r="D270" s="303"/>
      <c r="E270" s="303"/>
      <c r="F270" s="303"/>
      <c r="G270" s="303"/>
    </row>
    <row r="271" spans="1:9" ht="36" hidden="1" customHeight="1">
      <c r="A271" s="315" t="s">
        <v>164</v>
      </c>
      <c r="B271" s="315"/>
      <c r="C271" s="315"/>
      <c r="D271" s="315"/>
      <c r="E271" s="315"/>
      <c r="F271" s="315"/>
      <c r="G271" s="315"/>
      <c r="H271" s="36"/>
      <c r="I271" s="37"/>
    </row>
    <row r="272" spans="1:9" s="40" customFormat="1" ht="3" hidden="1" customHeight="1">
      <c r="A272" s="359"/>
      <c r="B272" s="359"/>
      <c r="C272" s="359"/>
      <c r="D272" s="359"/>
      <c r="E272" s="359"/>
      <c r="F272" s="359"/>
      <c r="G272" s="359"/>
      <c r="H272" s="38"/>
      <c r="I272" s="39"/>
    </row>
    <row r="273" spans="1:9" s="40" customFormat="1" ht="32.25" hidden="1" customHeight="1">
      <c r="A273" s="41" t="s">
        <v>55</v>
      </c>
      <c r="B273" s="360" t="s">
        <v>165</v>
      </c>
      <c r="C273" s="360"/>
      <c r="D273" s="360"/>
      <c r="E273" s="360"/>
      <c r="F273" s="360"/>
      <c r="G273" s="360"/>
      <c r="H273" s="42" t="s">
        <v>166</v>
      </c>
      <c r="I273" s="43"/>
    </row>
    <row r="274" spans="1:9" s="40" customFormat="1" ht="32.25" hidden="1" customHeight="1">
      <c r="A274" s="41" t="s">
        <v>55</v>
      </c>
      <c r="B274" s="360" t="s">
        <v>167</v>
      </c>
      <c r="C274" s="360"/>
      <c r="D274" s="360"/>
      <c r="E274" s="360"/>
      <c r="F274" s="360"/>
      <c r="G274" s="360"/>
      <c r="H274" s="42" t="s">
        <v>168</v>
      </c>
      <c r="I274" s="44"/>
    </row>
    <row r="275" spans="1:9" s="40" customFormat="1" ht="32.25" hidden="1" customHeight="1">
      <c r="A275" s="41" t="s">
        <v>55</v>
      </c>
      <c r="B275" s="360" t="s">
        <v>169</v>
      </c>
      <c r="C275" s="360"/>
      <c r="D275" s="360"/>
      <c r="E275" s="360"/>
      <c r="F275" s="360"/>
      <c r="G275" s="360"/>
      <c r="H275" s="361" t="s">
        <v>170</v>
      </c>
      <c r="I275" s="362"/>
    </row>
    <row r="276" spans="1:9" s="48" customFormat="1" hidden="1">
      <c r="A276" s="45" t="s">
        <v>81</v>
      </c>
      <c r="B276" s="350" t="s">
        <v>171</v>
      </c>
      <c r="C276" s="350"/>
      <c r="D276" s="350"/>
      <c r="E276" s="350"/>
      <c r="F276" s="350"/>
      <c r="G276" s="350"/>
      <c r="H276" s="46"/>
      <c r="I276" s="47"/>
    </row>
    <row r="277" spans="1:9" s="49" customFormat="1" ht="10.5" hidden="1" customHeight="1">
      <c r="B277" s="18"/>
      <c r="C277" s="18"/>
      <c r="D277" s="18"/>
      <c r="E277" s="18"/>
      <c r="F277" s="18"/>
      <c r="G277" s="50"/>
    </row>
    <row r="278" spans="1:9" s="52" customFormat="1" ht="24.75" hidden="1" customHeight="1">
      <c r="A278" s="51" t="s">
        <v>1</v>
      </c>
      <c r="B278" s="51" t="s">
        <v>172</v>
      </c>
      <c r="C278" s="65"/>
      <c r="D278" s="51" t="s">
        <v>173</v>
      </c>
      <c r="E278" s="51" t="s">
        <v>174</v>
      </c>
      <c r="F278" s="51" t="s">
        <v>175</v>
      </c>
      <c r="G278" s="51" t="s">
        <v>176</v>
      </c>
      <c r="I278" s="268"/>
    </row>
    <row r="279" spans="1:9" ht="16.350000000000001" hidden="1" customHeight="1">
      <c r="A279" s="54">
        <v>1</v>
      </c>
      <c r="B279" s="55" t="s">
        <v>177</v>
      </c>
      <c r="C279" s="202" t="s">
        <v>64</v>
      </c>
      <c r="D279" s="57" t="s">
        <v>303</v>
      </c>
      <c r="E279" s="57" t="s">
        <v>303</v>
      </c>
      <c r="F279" s="57" t="s">
        <v>303</v>
      </c>
      <c r="G279" s="57" t="s">
        <v>303</v>
      </c>
    </row>
    <row r="280" spans="1:9" ht="17.45" hidden="1" customHeight="1">
      <c r="A280" s="54">
        <v>2</v>
      </c>
      <c r="B280" s="55" t="s">
        <v>178</v>
      </c>
      <c r="C280" s="202" t="s">
        <v>64</v>
      </c>
      <c r="D280" s="58" t="s">
        <v>304</v>
      </c>
      <c r="E280" s="58" t="s">
        <v>304</v>
      </c>
      <c r="F280" s="58" t="s">
        <v>304</v>
      </c>
      <c r="G280" s="58" t="s">
        <v>304</v>
      </c>
    </row>
    <row r="281" spans="1:9" hidden="1">
      <c r="A281" s="59" t="s">
        <v>55</v>
      </c>
      <c r="B281" s="55" t="s">
        <v>179</v>
      </c>
      <c r="C281" s="202"/>
      <c r="D281" s="58" t="str">
        <f>D217</f>
        <v>LEXUS</v>
      </c>
      <c r="E281" s="58" t="str">
        <f>D281</f>
        <v>LEXUS</v>
      </c>
      <c r="F281" s="58" t="str">
        <f>E281</f>
        <v>LEXUS</v>
      </c>
      <c r="G281" s="58" t="str">
        <f>F281</f>
        <v>LEXUS</v>
      </c>
    </row>
    <row r="282" spans="1:9" hidden="1">
      <c r="A282" s="59" t="s">
        <v>55</v>
      </c>
      <c r="B282" s="55" t="s">
        <v>3</v>
      </c>
      <c r="C282" s="202"/>
      <c r="D282" s="60">
        <f>D219</f>
        <v>2014</v>
      </c>
      <c r="E282" s="60">
        <f>D282</f>
        <v>2014</v>
      </c>
      <c r="F282" s="60">
        <f>D282</f>
        <v>2014</v>
      </c>
      <c r="G282" s="60">
        <f>D282</f>
        <v>2014</v>
      </c>
    </row>
    <row r="283" spans="1:9" hidden="1">
      <c r="A283" s="59" t="s">
        <v>55</v>
      </c>
      <c r="B283" s="55" t="s">
        <v>4</v>
      </c>
      <c r="C283" s="202"/>
      <c r="D283" s="58" t="str">
        <f>D218</f>
        <v>Nhật Bản</v>
      </c>
      <c r="E283" s="58" t="str">
        <f>D283</f>
        <v>Nhật Bản</v>
      </c>
      <c r="F283" s="58" t="str">
        <f>D283</f>
        <v>Nhật Bản</v>
      </c>
      <c r="G283" s="58" t="str">
        <f>D283</f>
        <v>Nhật Bản</v>
      </c>
    </row>
    <row r="284" spans="1:9" ht="55.35" hidden="1" customHeight="1">
      <c r="A284" s="54">
        <v>3</v>
      </c>
      <c r="B284" s="55" t="s">
        <v>180</v>
      </c>
      <c r="C284" s="203" t="s">
        <v>64</v>
      </c>
      <c r="D284" s="152"/>
      <c r="E284" s="153" t="s">
        <v>35</v>
      </c>
      <c r="F284" s="153" t="s">
        <v>306</v>
      </c>
      <c r="G284" s="153" t="s">
        <v>34</v>
      </c>
    </row>
    <row r="285" spans="1:9" s="63" customFormat="1" ht="21" hidden="1" customHeight="1">
      <c r="A285" s="54">
        <v>4</v>
      </c>
      <c r="B285" s="61" t="s">
        <v>181</v>
      </c>
      <c r="C285" s="204" t="s">
        <v>64</v>
      </c>
      <c r="D285" s="62" t="s">
        <v>279</v>
      </c>
      <c r="E285" s="62" t="s">
        <v>279</v>
      </c>
      <c r="F285" s="62" t="s">
        <v>279</v>
      </c>
      <c r="G285" s="62" t="s">
        <v>279</v>
      </c>
      <c r="I285" s="19"/>
    </row>
    <row r="286" spans="1:9" s="67" customFormat="1" ht="30.6" hidden="1" customHeight="1">
      <c r="A286" s="64">
        <v>5</v>
      </c>
      <c r="B286" s="65" t="s">
        <v>182</v>
      </c>
      <c r="C286" s="205" t="s">
        <v>64</v>
      </c>
      <c r="D286" s="66" t="s">
        <v>183</v>
      </c>
      <c r="E286" s="66" t="s">
        <v>183</v>
      </c>
      <c r="F286" s="66" t="s">
        <v>183</v>
      </c>
      <c r="G286" s="66" t="s">
        <v>183</v>
      </c>
      <c r="I286" s="68"/>
    </row>
    <row r="287" spans="1:9" ht="16.7" hidden="1" customHeight="1">
      <c r="A287" s="269">
        <v>6</v>
      </c>
      <c r="B287" s="70" t="s">
        <v>184</v>
      </c>
      <c r="C287" s="205" t="s">
        <v>64</v>
      </c>
      <c r="D287" s="71"/>
      <c r="E287" s="72">
        <v>2190000000</v>
      </c>
      <c r="F287" s="72">
        <v>2200000000</v>
      </c>
      <c r="G287" s="72">
        <v>2190000000</v>
      </c>
    </row>
    <row r="288" spans="1:9" ht="21" hidden="1" customHeight="1">
      <c r="A288" s="269">
        <v>7</v>
      </c>
      <c r="B288" s="70" t="s">
        <v>185</v>
      </c>
      <c r="C288" s="205" t="s">
        <v>64</v>
      </c>
      <c r="D288" s="71"/>
      <c r="E288" s="73">
        <v>0.92</v>
      </c>
      <c r="F288" s="73">
        <v>0.92</v>
      </c>
      <c r="G288" s="73">
        <v>0.92</v>
      </c>
      <c r="I288" s="74" t="e">
        <f>E402</f>
        <v>#REF!</v>
      </c>
    </row>
    <row r="289" spans="1:9" ht="18" hidden="1" customHeight="1">
      <c r="A289" s="269">
        <v>8</v>
      </c>
      <c r="B289" s="70" t="s">
        <v>186</v>
      </c>
      <c r="C289" s="205" t="s">
        <v>64</v>
      </c>
      <c r="D289" s="71"/>
      <c r="E289" s="75" t="s">
        <v>281</v>
      </c>
      <c r="F289" s="75" t="s">
        <v>281</v>
      </c>
      <c r="G289" s="75" t="s">
        <v>281</v>
      </c>
    </row>
    <row r="290" spans="1:9" ht="20.45" hidden="1" customHeight="1">
      <c r="A290" s="269">
        <v>9</v>
      </c>
      <c r="B290" s="65" t="s">
        <v>187</v>
      </c>
      <c r="C290" s="205" t="s">
        <v>64</v>
      </c>
      <c r="D290" s="76" t="s">
        <v>188</v>
      </c>
      <c r="E290" s="76" t="s">
        <v>188</v>
      </c>
      <c r="F290" s="76" t="s">
        <v>188</v>
      </c>
      <c r="G290" s="76" t="s">
        <v>188</v>
      </c>
    </row>
    <row r="291" spans="1:9" ht="21" hidden="1" customHeight="1">
      <c r="A291" s="77" t="s">
        <v>55</v>
      </c>
      <c r="B291" s="65" t="s">
        <v>69</v>
      </c>
      <c r="C291" s="205"/>
      <c r="D291" s="76" t="s">
        <v>277</v>
      </c>
      <c r="E291" s="76" t="s">
        <v>307</v>
      </c>
      <c r="F291" s="76" t="s">
        <v>277</v>
      </c>
      <c r="G291" s="76" t="s">
        <v>277</v>
      </c>
    </row>
    <row r="292" spans="1:9" ht="16.7" hidden="1" customHeight="1">
      <c r="A292" s="77" t="s">
        <v>55</v>
      </c>
      <c r="B292" s="65" t="s">
        <v>189</v>
      </c>
      <c r="C292" s="205"/>
      <c r="D292" s="76" t="str">
        <f>D232</f>
        <v>30A - 569.87</v>
      </c>
      <c r="E292" s="76" t="s">
        <v>280</v>
      </c>
      <c r="F292" s="76" t="s">
        <v>280</v>
      </c>
      <c r="G292" s="76" t="s">
        <v>280</v>
      </c>
    </row>
    <row r="293" spans="1:9" ht="19.7" hidden="1" customHeight="1">
      <c r="A293" s="77" t="s">
        <v>55</v>
      </c>
      <c r="B293" s="65" t="s">
        <v>190</v>
      </c>
      <c r="C293" s="205"/>
      <c r="D293" s="76">
        <v>275788</v>
      </c>
      <c r="E293" s="76" t="s">
        <v>226</v>
      </c>
      <c r="F293" s="76" t="s">
        <v>226</v>
      </c>
      <c r="G293" s="76" t="s">
        <v>226</v>
      </c>
    </row>
    <row r="294" spans="1:9" ht="30.6" hidden="1" customHeight="1">
      <c r="A294" s="64">
        <v>10</v>
      </c>
      <c r="B294" s="65" t="s">
        <v>283</v>
      </c>
      <c r="C294" s="205" t="s">
        <v>64</v>
      </c>
      <c r="D294" s="71"/>
      <c r="E294" s="79">
        <f>E287*E288</f>
        <v>2014800000</v>
      </c>
      <c r="F294" s="79">
        <f>F287*F288</f>
        <v>2024000000</v>
      </c>
      <c r="G294" s="79">
        <f>G287*G288</f>
        <v>2014800000</v>
      </c>
    </row>
    <row r="295" spans="1:9" ht="23.45" hidden="1" customHeight="1">
      <c r="A295" s="269">
        <v>11</v>
      </c>
      <c r="B295" s="70" t="s">
        <v>191</v>
      </c>
      <c r="C295" s="205" t="s">
        <v>64</v>
      </c>
      <c r="D295" s="80"/>
      <c r="E295" s="16" t="s">
        <v>305</v>
      </c>
      <c r="F295" s="81" t="s">
        <v>308</v>
      </c>
      <c r="G295" s="81" t="s">
        <v>309</v>
      </c>
    </row>
    <row r="296" spans="1:9" ht="21" hidden="1" customHeight="1">
      <c r="A296" s="269">
        <v>12</v>
      </c>
      <c r="B296" s="70" t="s">
        <v>192</v>
      </c>
      <c r="C296" s="205" t="s">
        <v>64</v>
      </c>
      <c r="D296" s="82"/>
      <c r="E296" s="82" t="str">
        <f>D285</f>
        <v>Tháng 10 năm 2023</v>
      </c>
      <c r="F296" s="82" t="str">
        <f>E296</f>
        <v>Tháng 10 năm 2023</v>
      </c>
      <c r="G296" s="82" t="str">
        <f>E296</f>
        <v>Tháng 10 năm 2023</v>
      </c>
    </row>
    <row r="297" spans="1:9" hidden="1">
      <c r="G297" s="83"/>
    </row>
    <row r="298" spans="1:9" ht="22.5" hidden="1" customHeight="1">
      <c r="A298" s="303" t="s">
        <v>193</v>
      </c>
      <c r="B298" s="303"/>
      <c r="C298" s="303"/>
      <c r="D298" s="303"/>
      <c r="E298" s="303"/>
      <c r="F298" s="303"/>
      <c r="G298" s="303"/>
    </row>
    <row r="299" spans="1:9" s="40" customFormat="1" ht="54.75" hidden="1" customHeight="1">
      <c r="A299" s="337" t="s">
        <v>194</v>
      </c>
      <c r="B299" s="337"/>
      <c r="C299" s="337"/>
      <c r="D299" s="337"/>
      <c r="E299" s="337"/>
      <c r="F299" s="337"/>
      <c r="G299" s="337"/>
      <c r="I299" s="85"/>
    </row>
    <row r="300" spans="1:9" s="40" customFormat="1" ht="72" hidden="1" customHeight="1">
      <c r="A300" s="337" t="s">
        <v>195</v>
      </c>
      <c r="B300" s="337"/>
      <c r="C300" s="337"/>
      <c r="D300" s="337"/>
      <c r="E300" s="337"/>
      <c r="F300" s="337"/>
      <c r="G300" s="337"/>
      <c r="I300" s="85"/>
    </row>
    <row r="301" spans="1:9" s="40" customFormat="1" ht="21" hidden="1" customHeight="1">
      <c r="A301" s="363" t="s">
        <v>196</v>
      </c>
      <c r="B301" s="363"/>
      <c r="C301" s="363"/>
      <c r="D301" s="363"/>
      <c r="E301" s="363"/>
      <c r="F301" s="363"/>
      <c r="G301" s="363"/>
      <c r="I301" s="85"/>
    </row>
    <row r="302" spans="1:9" s="40" customFormat="1" ht="21" hidden="1" customHeight="1">
      <c r="A302" s="86" t="s">
        <v>55</v>
      </c>
      <c r="B302" s="337" t="s">
        <v>197</v>
      </c>
      <c r="C302" s="337"/>
      <c r="D302" s="337"/>
      <c r="E302" s="337"/>
      <c r="F302" s="337"/>
      <c r="G302" s="337"/>
      <c r="I302" s="85"/>
    </row>
    <row r="303" spans="1:9" s="40" customFormat="1" ht="21" hidden="1" customHeight="1">
      <c r="A303" s="87"/>
      <c r="B303" s="88" t="s">
        <v>198</v>
      </c>
      <c r="C303" s="88"/>
      <c r="D303" s="355" t="str">
        <f>D366&amp;". Do lấy TSĐG làm chuẩn nên tổ thẩm định đánh giá TSĐG đạt tỷ lệ 100%"</f>
        <v>Giấy đăng ký xe, đăng kiểm xe. Do lấy TSĐG làm chuẩn nên tổ thẩm định đánh giá TSĐG đạt tỷ lệ 100%</v>
      </c>
      <c r="E303" s="356"/>
      <c r="F303" s="356"/>
      <c r="G303" s="356"/>
      <c r="I303" s="85"/>
    </row>
    <row r="304" spans="1:9" s="40" customFormat="1" ht="21" hidden="1" customHeight="1">
      <c r="A304" s="86" t="s">
        <v>199</v>
      </c>
      <c r="B304" s="88" t="s">
        <v>200</v>
      </c>
      <c r="C304" s="88" t="s">
        <v>64</v>
      </c>
      <c r="D304" s="358" t="str">
        <f>E366</f>
        <v>Giấy đăng ký xe, đăng kiểm xe</v>
      </c>
      <c r="E304" s="358"/>
      <c r="F304" s="332" t="str">
        <f>IF(D305&gt;100%,"Lợi thế hơn tài sản thẩm định giá",IF(D305=100%,"Tương đương tài sản thẩm định giá",IF(D305&lt;100%,"Kém lợi thế hơn tài sản thẩm định giá")))</f>
        <v>Tương đương tài sản thẩm định giá</v>
      </c>
      <c r="G304" s="332"/>
      <c r="I304" s="85"/>
    </row>
    <row r="305" spans="1:9" s="40" customFormat="1" ht="21" hidden="1" customHeight="1">
      <c r="A305" s="86"/>
      <c r="B305" s="271" t="s">
        <v>201</v>
      </c>
      <c r="C305" s="88" t="s">
        <v>64</v>
      </c>
      <c r="D305" s="90">
        <f>E367</f>
        <v>1</v>
      </c>
      <c r="E305" s="271"/>
      <c r="F305" s="271"/>
      <c r="G305" s="272"/>
      <c r="I305" s="85"/>
    </row>
    <row r="306" spans="1:9" s="40" customFormat="1" ht="21" hidden="1" customHeight="1">
      <c r="A306" s="86" t="s">
        <v>199</v>
      </c>
      <c r="B306" s="88" t="s">
        <v>202</v>
      </c>
      <c r="C306" s="88" t="s">
        <v>64</v>
      </c>
      <c r="D306" s="91" t="str">
        <f>F366</f>
        <v>Giấy đăng ký xe, đăng kiểm xe</v>
      </c>
      <c r="E306" s="92"/>
      <c r="F306" s="332" t="str">
        <f>IF(D307&gt;100%,"Lợi thế hơn tài sản thẩm định giá",IF(D307=100%,"Tương đương tài sản thẩm định giá",IF(D307&lt;100%,"Kém lợi thế hơn tài sản thẩm định giá")))</f>
        <v>Tương đương tài sản thẩm định giá</v>
      </c>
      <c r="G306" s="332"/>
      <c r="I306" s="85"/>
    </row>
    <row r="307" spans="1:9" s="40" customFormat="1" ht="21" hidden="1" customHeight="1">
      <c r="A307" s="86"/>
      <c r="B307" s="271" t="s">
        <v>203</v>
      </c>
      <c r="C307" s="88" t="s">
        <v>64</v>
      </c>
      <c r="D307" s="90">
        <f>F367</f>
        <v>1</v>
      </c>
      <c r="E307" s="271"/>
      <c r="F307" s="271"/>
      <c r="G307" s="272"/>
      <c r="I307" s="85"/>
    </row>
    <row r="308" spans="1:9" s="40" customFormat="1" ht="21" hidden="1" customHeight="1">
      <c r="A308" s="86" t="s">
        <v>199</v>
      </c>
      <c r="B308" s="88" t="s">
        <v>204</v>
      </c>
      <c r="C308" s="88" t="s">
        <v>64</v>
      </c>
      <c r="D308" s="91" t="str">
        <f>G366</f>
        <v>Giấy đăng ký xe, đăng kiểm xe</v>
      </c>
      <c r="E308" s="92"/>
      <c r="F308" s="332" t="str">
        <f>IF(D309&gt;100%,"Lợi thế hơn tài sản thẩm định giá",IF(D309=100%,"Tương đương tài sản thẩm định giá",IF(D309&lt;100%,"Kém lợi thế hơn tài sản thẩm định giá")))</f>
        <v>Tương đương tài sản thẩm định giá</v>
      </c>
      <c r="G308" s="332"/>
      <c r="I308" s="85"/>
    </row>
    <row r="309" spans="1:9" s="40" customFormat="1" ht="21" hidden="1" customHeight="1">
      <c r="A309" s="86"/>
      <c r="B309" s="271" t="s">
        <v>205</v>
      </c>
      <c r="C309" s="88" t="s">
        <v>64</v>
      </c>
      <c r="D309" s="90">
        <f>G367</f>
        <v>1</v>
      </c>
      <c r="E309" s="271"/>
      <c r="F309" s="271"/>
      <c r="G309" s="271"/>
      <c r="I309" s="85"/>
    </row>
    <row r="310" spans="1:9" s="40" customFormat="1" ht="21" hidden="1" customHeight="1">
      <c r="A310" s="86" t="s">
        <v>55</v>
      </c>
      <c r="B310" s="337" t="s">
        <v>206</v>
      </c>
      <c r="C310" s="337"/>
      <c r="D310" s="337"/>
      <c r="E310" s="337"/>
      <c r="F310" s="337"/>
      <c r="G310" s="337"/>
      <c r="I310" s="85"/>
    </row>
    <row r="311" spans="1:9" s="40" customFormat="1" ht="21" hidden="1" customHeight="1">
      <c r="A311" s="87"/>
      <c r="B311" s="88" t="s">
        <v>198</v>
      </c>
      <c r="C311" s="88"/>
      <c r="D311" s="355" t="str">
        <f>D371&amp;". Do lấy TSĐG làm chuẩn nên tổ thẩm định đánh giá TSĐG đạt tỷ lệ 100%"</f>
        <v>2014. Do lấy TSĐG làm chuẩn nên tổ thẩm định đánh giá TSĐG đạt tỷ lệ 100%</v>
      </c>
      <c r="E311" s="356"/>
      <c r="F311" s="356"/>
      <c r="G311" s="356"/>
      <c r="I311" s="85"/>
    </row>
    <row r="312" spans="1:9" s="40" customFormat="1" ht="21" hidden="1" customHeight="1">
      <c r="A312" s="86" t="s">
        <v>199</v>
      </c>
      <c r="B312" s="88" t="s">
        <v>200</v>
      </c>
      <c r="C312" s="88" t="s">
        <v>64</v>
      </c>
      <c r="D312" s="358" t="s">
        <v>207</v>
      </c>
      <c r="E312" s="358"/>
      <c r="F312" s="332" t="str">
        <f>IF(D313&gt;100%,"Lợi thế hơn tài sản thẩm định giá",IF(D313=100%,"Tương đương tài sản thẩm định giá",IF(D313&lt;100%,"Kém lợi thế hơn tài sản thẩm định giá")))</f>
        <v>Tương đương tài sản thẩm định giá</v>
      </c>
      <c r="G312" s="332"/>
      <c r="I312" s="85"/>
    </row>
    <row r="313" spans="1:9" s="40" customFormat="1" ht="21" hidden="1" customHeight="1">
      <c r="A313" s="86"/>
      <c r="B313" s="271" t="s">
        <v>201</v>
      </c>
      <c r="C313" s="88" t="s">
        <v>64</v>
      </c>
      <c r="D313" s="90">
        <f>E372</f>
        <v>1</v>
      </c>
      <c r="E313" s="271"/>
      <c r="F313" s="271"/>
      <c r="G313" s="272"/>
      <c r="I313" s="85"/>
    </row>
    <row r="314" spans="1:9" s="40" customFormat="1" ht="21" hidden="1" customHeight="1">
      <c r="A314" s="86" t="s">
        <v>199</v>
      </c>
      <c r="B314" s="88" t="s">
        <v>202</v>
      </c>
      <c r="C314" s="88" t="s">
        <v>64</v>
      </c>
      <c r="D314" s="91" t="s">
        <v>207</v>
      </c>
      <c r="E314" s="92"/>
      <c r="F314" s="332" t="str">
        <f>IF(D315&gt;100%,"Lợi thế hơn tài sản thẩm định giá",IF(D315=100%,"Tương đương tài sản thẩm định giá",IF(D315&lt;100%,"Kém lợi thế hơn tài sản thẩm định giá")))</f>
        <v>Tương đương tài sản thẩm định giá</v>
      </c>
      <c r="G314" s="332"/>
      <c r="I314" s="85"/>
    </row>
    <row r="315" spans="1:9" s="40" customFormat="1" ht="21" hidden="1" customHeight="1">
      <c r="A315" s="86"/>
      <c r="B315" s="271" t="s">
        <v>203</v>
      </c>
      <c r="C315" s="88" t="s">
        <v>64</v>
      </c>
      <c r="D315" s="90">
        <f>F372</f>
        <v>1</v>
      </c>
      <c r="E315" s="271"/>
      <c r="F315" s="271"/>
      <c r="G315" s="272"/>
      <c r="I315" s="85"/>
    </row>
    <row r="316" spans="1:9" s="40" customFormat="1" ht="21" hidden="1" customHeight="1">
      <c r="A316" s="86" t="s">
        <v>199</v>
      </c>
      <c r="B316" s="88" t="s">
        <v>204</v>
      </c>
      <c r="C316" s="88" t="s">
        <v>64</v>
      </c>
      <c r="D316" s="91" t="s">
        <v>207</v>
      </c>
      <c r="E316" s="92"/>
      <c r="F316" s="332" t="str">
        <f>IF(D317&gt;100%,"Lợi thế hơn tài sản thẩm định giá",IF(D317=100%,"Tương đương tài sản thẩm định giá",IF(D317&lt;100%,"Kém lợi thế hơn tài sản thẩm định giá")))</f>
        <v>Tương đương tài sản thẩm định giá</v>
      </c>
      <c r="G316" s="332"/>
      <c r="I316" s="85"/>
    </row>
    <row r="317" spans="1:9" s="40" customFormat="1" ht="21" hidden="1" customHeight="1">
      <c r="A317" s="86"/>
      <c r="B317" s="271" t="s">
        <v>205</v>
      </c>
      <c r="C317" s="88" t="s">
        <v>64</v>
      </c>
      <c r="D317" s="90">
        <f>G372</f>
        <v>1</v>
      </c>
      <c r="E317" s="271"/>
      <c r="F317" s="271"/>
      <c r="G317" s="271"/>
      <c r="I317" s="85"/>
    </row>
    <row r="318" spans="1:9" s="272" customFormat="1" ht="21" hidden="1" customHeight="1">
      <c r="A318" s="86" t="s">
        <v>55</v>
      </c>
      <c r="B318" s="337" t="s">
        <v>208</v>
      </c>
      <c r="C318" s="337"/>
      <c r="D318" s="337"/>
      <c r="E318" s="337"/>
      <c r="F318" s="337"/>
      <c r="G318" s="337"/>
      <c r="I318" s="93"/>
    </row>
    <row r="319" spans="1:9" s="272" customFormat="1" ht="23.45" hidden="1" customHeight="1">
      <c r="A319" s="87"/>
      <c r="B319" s="88" t="s">
        <v>198</v>
      </c>
      <c r="C319" s="88"/>
      <c r="D319" s="355" t="str">
        <f>D376&amp;". Do lấy TSĐG làm chuẩn nên tổ thẩm định đánh giá TSĐG đạt tỷ lệ 100%"</f>
        <v>. Do lấy TSĐG làm chuẩn nên tổ thẩm định đánh giá TSĐG đạt tỷ lệ 100%</v>
      </c>
      <c r="E319" s="356"/>
      <c r="F319" s="356"/>
      <c r="G319" s="356"/>
      <c r="I319" s="93"/>
    </row>
    <row r="320" spans="1:9" s="272" customFormat="1" ht="21" hidden="1" customHeight="1">
      <c r="A320" s="86" t="s">
        <v>199</v>
      </c>
      <c r="B320" s="88" t="s">
        <v>200</v>
      </c>
      <c r="C320" s="88" t="s">
        <v>64</v>
      </c>
      <c r="D320" s="358">
        <f>E376</f>
        <v>0</v>
      </c>
      <c r="E320" s="358"/>
      <c r="F320" s="332" t="str">
        <f>IF(D321&gt;100%,"Lợi thế hơn tài sản thẩm định giá",IF(D321=100%,"Tương đương tài sản thẩm định giá",IF(D321&lt;100%,"Kém lợi thế hơn tài sản thẩm định giá")))</f>
        <v>Tương đương tài sản thẩm định giá</v>
      </c>
      <c r="G320" s="332"/>
      <c r="I320" s="93"/>
    </row>
    <row r="321" spans="1:9" s="272" customFormat="1" ht="21" hidden="1" customHeight="1">
      <c r="A321" s="86"/>
      <c r="B321" s="271" t="s">
        <v>201</v>
      </c>
      <c r="C321" s="88" t="s">
        <v>64</v>
      </c>
      <c r="D321" s="90">
        <v>1</v>
      </c>
      <c r="E321" s="271"/>
      <c r="F321" s="271"/>
      <c r="I321" s="93"/>
    </row>
    <row r="322" spans="1:9" s="272" customFormat="1" ht="21" hidden="1" customHeight="1">
      <c r="A322" s="86" t="s">
        <v>199</v>
      </c>
      <c r="B322" s="88" t="s">
        <v>202</v>
      </c>
      <c r="C322" s="88" t="s">
        <v>64</v>
      </c>
      <c r="D322" s="91">
        <f>F376</f>
        <v>0</v>
      </c>
      <c r="E322" s="92"/>
      <c r="F322" s="332" t="str">
        <f>IF(D323&gt;100%,"Lợi thế hơn tài sản thẩm định giá",IF(D323=100%,"Tương đương tài sản thẩm định giá",IF(D323&lt;100%,"Kém lợi thế hơn tài sản thẩm định giá")))</f>
        <v>Tương đương tài sản thẩm định giá</v>
      </c>
      <c r="G322" s="332"/>
      <c r="I322" s="93"/>
    </row>
    <row r="323" spans="1:9" s="272" customFormat="1" ht="21" hidden="1" customHeight="1">
      <c r="A323" s="86"/>
      <c r="B323" s="271" t="s">
        <v>203</v>
      </c>
      <c r="C323" s="88" t="s">
        <v>64</v>
      </c>
      <c r="D323" s="90">
        <v>1</v>
      </c>
      <c r="E323" s="271"/>
      <c r="F323" s="271"/>
      <c r="I323" s="93"/>
    </row>
    <row r="324" spans="1:9" s="272" customFormat="1" ht="21" hidden="1" customHeight="1">
      <c r="A324" s="86" t="s">
        <v>199</v>
      </c>
      <c r="B324" s="88" t="s">
        <v>204</v>
      </c>
      <c r="C324" s="88" t="s">
        <v>64</v>
      </c>
      <c r="D324" s="91">
        <f>G376</f>
        <v>0</v>
      </c>
      <c r="E324" s="92"/>
      <c r="F324" s="332" t="str">
        <f>IF(D325&gt;100%,"Lợi thế hơn tài sản thẩm định giá",IF(D325=100%,"Tương đương tài sản thẩm định giá",IF(D325&lt;100%,"Kém lợi thế hơn tài sản thẩm định giá")))</f>
        <v>Lợi thế hơn tài sản thẩm định giá</v>
      </c>
      <c r="G324" s="332"/>
      <c r="I324" s="93"/>
    </row>
    <row r="325" spans="1:9" s="272" customFormat="1" ht="21" hidden="1" customHeight="1">
      <c r="A325" s="86"/>
      <c r="B325" s="271" t="s">
        <v>205</v>
      </c>
      <c r="C325" s="88" t="s">
        <v>64</v>
      </c>
      <c r="D325" s="90">
        <v>1.05</v>
      </c>
      <c r="E325" s="271"/>
      <c r="F325" s="271"/>
      <c r="G325" s="271"/>
      <c r="I325" s="93"/>
    </row>
    <row r="326" spans="1:9" s="272" customFormat="1" ht="21" hidden="1" customHeight="1">
      <c r="A326" s="94" t="s">
        <v>55</v>
      </c>
      <c r="B326" s="357" t="s">
        <v>209</v>
      </c>
      <c r="C326" s="337"/>
      <c r="D326" s="337"/>
      <c r="E326" s="337"/>
      <c r="F326" s="337"/>
      <c r="G326" s="337"/>
      <c r="I326" s="93"/>
    </row>
    <row r="327" spans="1:9" s="272" customFormat="1" ht="21" hidden="1" customHeight="1">
      <c r="A327" s="87"/>
      <c r="B327" s="88" t="s">
        <v>198</v>
      </c>
      <c r="C327" s="88"/>
      <c r="D327" s="355" t="str">
        <f>D381&amp;". Do lấy TSĐG làm chuẩn nên tổ thẩm định đánh giá TSĐG đạt tỷ lệ 100%"</f>
        <v>30A - 569.87. Do lấy TSĐG làm chuẩn nên tổ thẩm định đánh giá TSĐG đạt tỷ lệ 100%</v>
      </c>
      <c r="E327" s="356"/>
      <c r="F327" s="356"/>
      <c r="G327" s="356"/>
      <c r="I327" s="93"/>
    </row>
    <row r="328" spans="1:9" s="272" customFormat="1" ht="21" hidden="1" customHeight="1">
      <c r="A328" s="86" t="s">
        <v>199</v>
      </c>
      <c r="B328" s="88" t="s">
        <v>200</v>
      </c>
      <c r="C328" s="88" t="s">
        <v>64</v>
      </c>
      <c r="D328" s="354" t="str">
        <f>E381</f>
        <v>Hà Nội</v>
      </c>
      <c r="E328" s="331"/>
      <c r="F328" s="332" t="str">
        <f>IF(D329&gt;100%,"Lợi thế hơn tài sản thẩm định giá",IF(D329=100%,"Tương đương tài sản thẩm định giá",IF(D329&lt;100%,"Kém lợi thế hơn tài sản thẩm định giá")))</f>
        <v>Tương đương tài sản thẩm định giá</v>
      </c>
      <c r="G328" s="332"/>
      <c r="I328" s="93"/>
    </row>
    <row r="329" spans="1:9" s="272" customFormat="1" ht="21" hidden="1" customHeight="1">
      <c r="A329" s="86"/>
      <c r="B329" s="271" t="s">
        <v>201</v>
      </c>
      <c r="C329" s="88" t="s">
        <v>64</v>
      </c>
      <c r="D329" s="90">
        <v>1</v>
      </c>
      <c r="F329" s="271"/>
      <c r="G329" s="271"/>
      <c r="I329" s="93"/>
    </row>
    <row r="330" spans="1:9" s="272" customFormat="1" ht="21" hidden="1" customHeight="1">
      <c r="A330" s="86" t="s">
        <v>199</v>
      </c>
      <c r="B330" s="88" t="s">
        <v>202</v>
      </c>
      <c r="C330" s="88" t="s">
        <v>64</v>
      </c>
      <c r="D330" s="354" t="str">
        <f>F381</f>
        <v>Hà Nội</v>
      </c>
      <c r="E330" s="331"/>
      <c r="F330" s="332" t="str">
        <f>IF(D331&gt;100%,"Lợi thế hơn tài sản thẩm định giá",IF(D331=100%,"Tương đương tài sản thẩm định giá",IF(D331&lt;100%,"Kém lợi thế hơn tài sản thẩm định giá")))</f>
        <v>Tương đương tài sản thẩm định giá</v>
      </c>
      <c r="G330" s="332"/>
      <c r="I330" s="93"/>
    </row>
    <row r="331" spans="1:9" s="272" customFormat="1" ht="21" hidden="1" customHeight="1">
      <c r="A331" s="86"/>
      <c r="B331" s="271" t="s">
        <v>203</v>
      </c>
      <c r="C331" s="88" t="s">
        <v>64</v>
      </c>
      <c r="D331" s="90">
        <v>1</v>
      </c>
      <c r="F331" s="271"/>
      <c r="G331" s="271"/>
      <c r="I331" s="93"/>
    </row>
    <row r="332" spans="1:9" s="272" customFormat="1" ht="21" hidden="1" customHeight="1">
      <c r="A332" s="86" t="s">
        <v>199</v>
      </c>
      <c r="B332" s="88" t="s">
        <v>204</v>
      </c>
      <c r="C332" s="88" t="s">
        <v>64</v>
      </c>
      <c r="D332" s="354" t="str">
        <f>G381</f>
        <v>Hà Nội</v>
      </c>
      <c r="E332" s="331"/>
      <c r="F332" s="332" t="str">
        <f>IF(D333&gt;100%,"Lợi thế hơn tài sản thẩm định giá",IF(D333=100%,"Tương đương tài sản thẩm định giá",IF(D333&lt;100%,"Kém lợi thế hơn tài sản thẩm định giá")))</f>
        <v>Tương đương tài sản thẩm định giá</v>
      </c>
      <c r="G332" s="332"/>
      <c r="I332" s="93"/>
    </row>
    <row r="333" spans="1:9" s="272" customFormat="1" ht="21" hidden="1" customHeight="1">
      <c r="A333" s="86"/>
      <c r="B333" s="271" t="s">
        <v>205</v>
      </c>
      <c r="C333" s="88" t="s">
        <v>64</v>
      </c>
      <c r="D333" s="90">
        <v>1</v>
      </c>
      <c r="E333" s="271"/>
      <c r="F333" s="271"/>
      <c r="G333" s="271"/>
      <c r="I333" s="93"/>
    </row>
    <row r="334" spans="1:9" s="272" customFormat="1" ht="21" hidden="1" customHeight="1">
      <c r="A334" s="94" t="s">
        <v>55</v>
      </c>
      <c r="B334" s="337" t="s">
        <v>210</v>
      </c>
      <c r="C334" s="337"/>
      <c r="D334" s="337"/>
      <c r="E334" s="337"/>
      <c r="F334" s="337"/>
      <c r="G334" s="337"/>
      <c r="I334" s="93"/>
    </row>
    <row r="335" spans="1:9" s="272" customFormat="1" ht="21" hidden="1" customHeight="1">
      <c r="A335" s="87"/>
      <c r="B335" s="88" t="s">
        <v>198</v>
      </c>
      <c r="C335" s="88"/>
      <c r="D335" s="355" t="str">
        <f>D386&amp;". Do lấy TSĐG làm chuẩn nên tổ thẩm định đánh giá TSĐG đạt tỷ lệ 100%"</f>
        <v>275788. Do lấy TSĐG làm chuẩn nên tổ thẩm định đánh giá TSĐG đạt tỷ lệ 100%</v>
      </c>
      <c r="E335" s="356"/>
      <c r="F335" s="356"/>
      <c r="G335" s="356"/>
      <c r="I335" s="93"/>
    </row>
    <row r="336" spans="1:9" s="272" customFormat="1" ht="21" hidden="1" customHeight="1">
      <c r="A336" s="86" t="s">
        <v>199</v>
      </c>
      <c r="B336" s="88" t="s">
        <v>200</v>
      </c>
      <c r="C336" s="88" t="s">
        <v>64</v>
      </c>
      <c r="D336" s="91" t="str">
        <f>E386</f>
        <v>Không xác định</v>
      </c>
      <c r="E336" s="92"/>
      <c r="F336" s="332" t="str">
        <f>IF(D337&gt;100%,"Lợi thế hơn tài sản thẩm định giá",IF(D337=100%,"Tương đương tài sản thẩm định giá",IF(D337&lt;100%,"Kém lợi thế hơn tài sản thẩm định giá")))</f>
        <v>Lợi thế hơn tài sản thẩm định giá</v>
      </c>
      <c r="G336" s="332"/>
      <c r="I336" s="93"/>
    </row>
    <row r="337" spans="1:9" s="272" customFormat="1" ht="21" hidden="1" customHeight="1">
      <c r="A337" s="87"/>
      <c r="B337" s="271" t="s">
        <v>201</v>
      </c>
      <c r="C337" s="88" t="s">
        <v>64</v>
      </c>
      <c r="D337" s="90">
        <v>1.03</v>
      </c>
      <c r="E337" s="271"/>
      <c r="F337" s="271"/>
      <c r="G337" s="271"/>
      <c r="I337" s="93"/>
    </row>
    <row r="338" spans="1:9" s="272" customFormat="1" ht="21" hidden="1" customHeight="1">
      <c r="A338" s="86" t="s">
        <v>199</v>
      </c>
      <c r="B338" s="88" t="s">
        <v>202</v>
      </c>
      <c r="C338" s="88" t="s">
        <v>64</v>
      </c>
      <c r="D338" s="91" t="str">
        <f>F386</f>
        <v>Không xác định</v>
      </c>
      <c r="E338" s="92"/>
      <c r="F338" s="332" t="str">
        <f>IF(D339&gt;100%,"Lợi thế hơn tài sản thẩm định giá",IF(D339=100%,"Tương đương tài sản thẩm định giá",IF(D339&lt;100%,"Kém lợi thế hơn tài sản thẩm định giá")))</f>
        <v>Lợi thế hơn tài sản thẩm định giá</v>
      </c>
      <c r="G338" s="332"/>
      <c r="I338" s="93"/>
    </row>
    <row r="339" spans="1:9" s="272" customFormat="1" ht="21" hidden="1" customHeight="1">
      <c r="A339" s="87"/>
      <c r="B339" s="271" t="s">
        <v>203</v>
      </c>
      <c r="C339" s="88" t="s">
        <v>64</v>
      </c>
      <c r="D339" s="90">
        <v>1.03</v>
      </c>
      <c r="E339" s="271"/>
      <c r="F339" s="271"/>
      <c r="G339" s="271"/>
      <c r="I339" s="93"/>
    </row>
    <row r="340" spans="1:9" s="272" customFormat="1" ht="21" hidden="1" customHeight="1">
      <c r="A340" s="86" t="s">
        <v>199</v>
      </c>
      <c r="B340" s="88" t="s">
        <v>204</v>
      </c>
      <c r="C340" s="88" t="s">
        <v>64</v>
      </c>
      <c r="D340" s="91" t="str">
        <f>G386</f>
        <v>Không xác định</v>
      </c>
      <c r="E340" s="92"/>
      <c r="F340" s="332" t="str">
        <f>IF(D341&gt;100%,"Lợi thế hơn tài sản thẩm định giá",IF(D341=100%,"Tương đương tài sản thẩm định giá",IF(D341&lt;100%,"Kém lợi thế hơn tài sản thẩm định giá")))</f>
        <v>Lợi thế hơn tài sản thẩm định giá</v>
      </c>
      <c r="G340" s="332"/>
      <c r="I340" s="93"/>
    </row>
    <row r="341" spans="1:9" s="272" customFormat="1" ht="21" hidden="1" customHeight="1">
      <c r="A341" s="87"/>
      <c r="B341" s="271" t="s">
        <v>205</v>
      </c>
      <c r="C341" s="88" t="s">
        <v>64</v>
      </c>
      <c r="D341" s="90">
        <v>1.05</v>
      </c>
      <c r="E341" s="271"/>
      <c r="F341" s="271"/>
      <c r="G341" s="271"/>
      <c r="I341" s="93"/>
    </row>
    <row r="342" spans="1:9" s="272" customFormat="1" ht="21" hidden="1" customHeight="1">
      <c r="A342" s="94" t="s">
        <v>55</v>
      </c>
      <c r="B342" s="357" t="s">
        <v>211</v>
      </c>
      <c r="C342" s="337"/>
      <c r="D342" s="337"/>
      <c r="E342" s="337"/>
      <c r="F342" s="337"/>
      <c r="G342" s="337"/>
      <c r="I342" s="93"/>
    </row>
    <row r="343" spans="1:9" s="272" customFormat="1" ht="21" hidden="1" customHeight="1">
      <c r="A343" s="87"/>
      <c r="B343" s="88" t="s">
        <v>198</v>
      </c>
      <c r="C343" s="88"/>
      <c r="D343" s="355" t="e">
        <f>#REF!&amp;". Do lấy TSĐG làm chuẩn nên tổ thẩm định đánh giá TSĐG đạt tỷ lệ 100%"</f>
        <v>#REF!</v>
      </c>
      <c r="E343" s="356"/>
      <c r="F343" s="356"/>
      <c r="G343" s="356"/>
      <c r="I343" s="93"/>
    </row>
    <row r="344" spans="1:9" s="272" customFormat="1" ht="21" hidden="1" customHeight="1">
      <c r="A344" s="86" t="s">
        <v>199</v>
      </c>
      <c r="B344" s="88" t="s">
        <v>200</v>
      </c>
      <c r="C344" s="88" t="s">
        <v>64</v>
      </c>
      <c r="D344" s="95" t="e">
        <f>#REF!</f>
        <v>#REF!</v>
      </c>
      <c r="E344" s="92"/>
      <c r="F344" s="332" t="str">
        <f>IF(D345&gt;100%,"Lợi thế hơn tài sản thẩm định giá",IF(D345=100%,"Tương đương tài sản thẩm định giá",IF(D345&lt;100%,"Kém lợi thế hơn tài sản thẩm định giá")))</f>
        <v>Tương đương tài sản thẩm định giá</v>
      </c>
      <c r="G344" s="332"/>
      <c r="I344" s="93"/>
    </row>
    <row r="345" spans="1:9" s="272" customFormat="1" ht="21" hidden="1" customHeight="1">
      <c r="A345" s="86"/>
      <c r="B345" s="271" t="s">
        <v>201</v>
      </c>
      <c r="C345" s="88" t="s">
        <v>64</v>
      </c>
      <c r="D345" s="90">
        <v>1</v>
      </c>
      <c r="E345" s="271"/>
      <c r="F345" s="271"/>
      <c r="G345" s="271"/>
      <c r="I345" s="93"/>
    </row>
    <row r="346" spans="1:9" s="272" customFormat="1" ht="21" hidden="1" customHeight="1">
      <c r="A346" s="86" t="s">
        <v>199</v>
      </c>
      <c r="B346" s="88" t="s">
        <v>202</v>
      </c>
      <c r="C346" s="88" t="s">
        <v>64</v>
      </c>
      <c r="D346" s="95" t="e">
        <f>#REF!</f>
        <v>#REF!</v>
      </c>
      <c r="E346" s="92"/>
      <c r="F346" s="332" t="str">
        <f>IF(D347&gt;100%,"Lợi thế hơn tài sản thẩm định giá",IF(D347=100%,"Tương đương tài sản thẩm định giá",IF(D347&lt;100%,"Kém lợi thế hơn tài sản thẩm định giá")))</f>
        <v>Tương đương tài sản thẩm định giá</v>
      </c>
      <c r="G346" s="332"/>
      <c r="I346" s="93"/>
    </row>
    <row r="347" spans="1:9" s="272" customFormat="1" ht="21" hidden="1" customHeight="1">
      <c r="A347" s="86"/>
      <c r="B347" s="271" t="s">
        <v>203</v>
      </c>
      <c r="C347" s="88" t="s">
        <v>64</v>
      </c>
      <c r="D347" s="90">
        <v>1</v>
      </c>
      <c r="E347" s="271"/>
      <c r="F347" s="271"/>
      <c r="G347" s="271"/>
      <c r="I347" s="93"/>
    </row>
    <row r="348" spans="1:9" s="272" customFormat="1" ht="21" hidden="1" customHeight="1">
      <c r="A348" s="86" t="s">
        <v>199</v>
      </c>
      <c r="B348" s="88" t="s">
        <v>204</v>
      </c>
      <c r="C348" s="88" t="s">
        <v>64</v>
      </c>
      <c r="D348" s="95" t="e">
        <f>#REF!</f>
        <v>#REF!</v>
      </c>
      <c r="E348" s="92"/>
      <c r="F348" s="332" t="str">
        <f>IF(D349&gt;100%,"Lợi thế hơn tài sản thẩm định giá",IF(D349=100%,"Tương đương tài sản thẩm định giá",IF(D349&lt;100%,"Kém lợi thế hơn tài sản thẩm định giá")))</f>
        <v>Tương đương tài sản thẩm định giá</v>
      </c>
      <c r="G348" s="332"/>
      <c r="I348" s="93"/>
    </row>
    <row r="349" spans="1:9" s="272" customFormat="1" ht="21" hidden="1" customHeight="1">
      <c r="A349" s="86"/>
      <c r="B349" s="271" t="s">
        <v>205</v>
      </c>
      <c r="C349" s="88" t="s">
        <v>64</v>
      </c>
      <c r="D349" s="90">
        <v>1</v>
      </c>
      <c r="E349" s="271"/>
      <c r="F349" s="271"/>
      <c r="G349" s="271"/>
      <c r="I349" s="93"/>
    </row>
    <row r="350" spans="1:9" s="272" customFormat="1" ht="21" hidden="1" customHeight="1">
      <c r="A350" s="94" t="s">
        <v>55</v>
      </c>
      <c r="B350" s="337" t="s">
        <v>212</v>
      </c>
      <c r="C350" s="337"/>
      <c r="D350" s="337"/>
      <c r="E350" s="337"/>
      <c r="F350" s="337"/>
      <c r="G350" s="337"/>
      <c r="I350" s="93"/>
    </row>
    <row r="351" spans="1:9" s="272" customFormat="1" ht="21" hidden="1" customHeight="1">
      <c r="A351" s="87"/>
      <c r="B351" s="88" t="s">
        <v>198</v>
      </c>
      <c r="C351" s="88"/>
      <c r="D351" s="355" t="str">
        <f>D391&amp;" Do lấy TSĐG làm chuẩn nên tổ thẩm định đánh giá TSĐG đạt tỷ lệ 100%"</f>
        <v>0,5 Do lấy TSĐG làm chuẩn nên tổ thẩm định đánh giá TSĐG đạt tỷ lệ 100%</v>
      </c>
      <c r="E351" s="356"/>
      <c r="F351" s="356"/>
      <c r="G351" s="356"/>
      <c r="I351" s="93"/>
    </row>
    <row r="352" spans="1:9" s="272" customFormat="1" ht="21" hidden="1" customHeight="1">
      <c r="A352" s="86" t="s">
        <v>199</v>
      </c>
      <c r="B352" s="88" t="s">
        <v>200</v>
      </c>
      <c r="C352" s="88" t="s">
        <v>64</v>
      </c>
      <c r="D352" s="331">
        <f>E391</f>
        <v>0.56999999999999995</v>
      </c>
      <c r="E352" s="331"/>
      <c r="F352" s="332" t="str">
        <f>IF(D353&gt;100%,"Lợi thế hơn tài sản thẩm định giá",IF(D353=100%,"Tương đương tài sản thẩm định giá",IF(D353&lt;100%,"Kém lợi thế hơn tài sản thẩm định giá")))</f>
        <v>Tương đương tài sản thẩm định giá</v>
      </c>
      <c r="G352" s="332"/>
      <c r="I352" s="93"/>
    </row>
    <row r="353" spans="1:9" s="272" customFormat="1" ht="21" hidden="1" customHeight="1">
      <c r="A353" s="86"/>
      <c r="B353" s="271" t="s">
        <v>201</v>
      </c>
      <c r="C353" s="88" t="s">
        <v>64</v>
      </c>
      <c r="D353" s="90">
        <v>1</v>
      </c>
      <c r="E353" s="271"/>
      <c r="F353" s="271"/>
      <c r="G353" s="271"/>
      <c r="I353" s="93"/>
    </row>
    <row r="354" spans="1:9" s="272" customFormat="1" ht="21" hidden="1" customHeight="1">
      <c r="A354" s="86" t="s">
        <v>199</v>
      </c>
      <c r="B354" s="88" t="s">
        <v>202</v>
      </c>
      <c r="C354" s="88" t="s">
        <v>64</v>
      </c>
      <c r="D354" s="331">
        <f>F391</f>
        <v>0.6</v>
      </c>
      <c r="E354" s="331"/>
      <c r="F354" s="332" t="str">
        <f>IF(D355&gt;100%,"Lợi thế hơn tài sản thẩm định giá",IF(D355=100%,"Tương đương tài sản thẩm định giá",IF(D355&lt;100%,"Kém lợi thế hơn tài sản thẩm định giá")))</f>
        <v>Lợi thế hơn tài sản thẩm định giá</v>
      </c>
      <c r="G354" s="332"/>
      <c r="I354" s="93"/>
    </row>
    <row r="355" spans="1:9" s="272" customFormat="1" ht="21" hidden="1" customHeight="1">
      <c r="A355" s="86"/>
      <c r="B355" s="271" t="s">
        <v>203</v>
      </c>
      <c r="C355" s="88" t="s">
        <v>64</v>
      </c>
      <c r="D355" s="90">
        <v>1.05</v>
      </c>
      <c r="E355" s="271"/>
      <c r="F355" s="271"/>
      <c r="G355" s="271"/>
      <c r="I355" s="93"/>
    </row>
    <row r="356" spans="1:9" s="272" customFormat="1" ht="21" hidden="1" customHeight="1">
      <c r="A356" s="86" t="s">
        <v>199</v>
      </c>
      <c r="B356" s="88" t="s">
        <v>204</v>
      </c>
      <c r="C356" s="88" t="s">
        <v>64</v>
      </c>
      <c r="D356" s="331">
        <f>G391</f>
        <v>0.65</v>
      </c>
      <c r="E356" s="331"/>
      <c r="F356" s="332" t="str">
        <f>IF(D357&gt;100%,"Lợi thế hơn tài sản thẩm định giá",IF(D357=100%,"Tương đương tài sản thẩm định giá",IF(D357&lt;100%,"Kém lợi thế hơn tài sản thẩm định giá")))</f>
        <v>Lợi thế hơn tài sản thẩm định giá</v>
      </c>
      <c r="G356" s="332"/>
      <c r="I356" s="93"/>
    </row>
    <row r="357" spans="1:9" s="272" customFormat="1" ht="21" hidden="1" customHeight="1">
      <c r="A357" s="86"/>
      <c r="B357" s="271" t="s">
        <v>205</v>
      </c>
      <c r="C357" s="88" t="s">
        <v>64</v>
      </c>
      <c r="D357" s="90">
        <v>1.05</v>
      </c>
      <c r="E357" s="271"/>
      <c r="F357" s="271"/>
      <c r="G357" s="271"/>
      <c r="I357" s="93"/>
    </row>
    <row r="358" spans="1:9" ht="22.5" hidden="1" customHeight="1">
      <c r="A358" s="303" t="s">
        <v>274</v>
      </c>
      <c r="B358" s="303"/>
      <c r="C358" s="303"/>
      <c r="D358" s="303"/>
      <c r="E358" s="303"/>
      <c r="F358" s="303"/>
      <c r="G358" s="303"/>
    </row>
    <row r="359" spans="1:9" hidden="1">
      <c r="B359" s="22"/>
      <c r="C359" s="22"/>
      <c r="E359" s="18" t="s">
        <v>213</v>
      </c>
    </row>
    <row r="360" spans="1:9" ht="17.45" hidden="1" customHeight="1">
      <c r="A360" s="51" t="s">
        <v>1</v>
      </c>
      <c r="B360" s="51" t="s">
        <v>214</v>
      </c>
      <c r="C360" s="65"/>
      <c r="D360" s="51" t="s">
        <v>215</v>
      </c>
      <c r="E360" s="51" t="s">
        <v>174</v>
      </c>
      <c r="F360" s="51" t="s">
        <v>175</v>
      </c>
      <c r="G360" s="51" t="s">
        <v>176</v>
      </c>
    </row>
    <row r="361" spans="1:9" hidden="1">
      <c r="A361" s="51">
        <v>1</v>
      </c>
      <c r="B361" s="96" t="s">
        <v>63</v>
      </c>
      <c r="C361" s="65"/>
      <c r="D361" s="97" t="str">
        <f>D280</f>
        <v>Ô tô con</v>
      </c>
      <c r="E361" s="97" t="str">
        <f>E280</f>
        <v>Ô tô con</v>
      </c>
      <c r="F361" s="97" t="str">
        <f>F280</f>
        <v>Ô tô con</v>
      </c>
      <c r="G361" s="97" t="str">
        <f>G280</f>
        <v>Ô tô con</v>
      </c>
    </row>
    <row r="362" spans="1:9" ht="18" hidden="1" customHeight="1">
      <c r="A362" s="98">
        <v>2</v>
      </c>
      <c r="B362" s="96" t="s">
        <v>181</v>
      </c>
      <c r="C362" s="206" t="s">
        <v>64</v>
      </c>
      <c r="D362" s="80" t="str">
        <f>D285</f>
        <v>Tháng 10 năm 2023</v>
      </c>
      <c r="E362" s="100" t="str">
        <f>E285</f>
        <v>Tháng 10 năm 2023</v>
      </c>
      <c r="F362" s="100" t="str">
        <f>F285</f>
        <v>Tháng 10 năm 2023</v>
      </c>
      <c r="G362" s="100" t="str">
        <f>G285</f>
        <v>Tháng 10 năm 2023</v>
      </c>
    </row>
    <row r="363" spans="1:9" ht="19.7" hidden="1" customHeight="1">
      <c r="A363" s="98">
        <v>3</v>
      </c>
      <c r="B363" s="96" t="s">
        <v>186</v>
      </c>
      <c r="C363" s="206" t="s">
        <v>64</v>
      </c>
      <c r="D363" s="101"/>
      <c r="E363" s="75" t="str">
        <f>E289</f>
        <v>Đã giao bán</v>
      </c>
      <c r="F363" s="75" t="str">
        <f>F289</f>
        <v>Đã giao bán</v>
      </c>
      <c r="G363" s="75" t="str">
        <f>G289</f>
        <v>Đã giao bán</v>
      </c>
    </row>
    <row r="364" spans="1:9" ht="33.75" hidden="1" customHeight="1">
      <c r="A364" s="98">
        <v>4</v>
      </c>
      <c r="B364" s="96" t="s">
        <v>282</v>
      </c>
      <c r="C364" s="206" t="s">
        <v>64</v>
      </c>
      <c r="D364" s="101"/>
      <c r="E364" s="75">
        <f>E294</f>
        <v>2014800000</v>
      </c>
      <c r="F364" s="75">
        <f>F294</f>
        <v>2024000000</v>
      </c>
      <c r="G364" s="75">
        <f>G294</f>
        <v>2014800000</v>
      </c>
    </row>
    <row r="365" spans="1:9" s="22" customFormat="1" ht="31.5" hidden="1">
      <c r="A365" s="98">
        <v>5</v>
      </c>
      <c r="B365" s="96" t="s">
        <v>216</v>
      </c>
      <c r="C365" s="206" t="s">
        <v>64</v>
      </c>
      <c r="D365" s="102"/>
      <c r="E365" s="103"/>
      <c r="F365" s="103"/>
      <c r="G365" s="103"/>
      <c r="I365" s="23"/>
    </row>
    <row r="366" spans="1:9" s="22" customFormat="1" ht="31.5" hidden="1">
      <c r="A366" s="333" t="s">
        <v>217</v>
      </c>
      <c r="B366" s="104" t="s">
        <v>218</v>
      </c>
      <c r="C366" s="65" t="s">
        <v>64</v>
      </c>
      <c r="D366" s="105" t="str">
        <f>D286</f>
        <v>Giấy đăng ký xe, đăng kiểm xe</v>
      </c>
      <c r="E366" s="105" t="str">
        <f>E286</f>
        <v>Giấy đăng ký xe, đăng kiểm xe</v>
      </c>
      <c r="F366" s="105" t="str">
        <f>F286</f>
        <v>Giấy đăng ký xe, đăng kiểm xe</v>
      </c>
      <c r="G366" s="105" t="str">
        <f>G286</f>
        <v>Giấy đăng ký xe, đăng kiểm xe</v>
      </c>
      <c r="I366" s="23"/>
    </row>
    <row r="367" spans="1:9" s="22" customFormat="1" ht="17.45" hidden="1" customHeight="1">
      <c r="A367" s="333"/>
      <c r="B367" s="106" t="s">
        <v>219</v>
      </c>
      <c r="C367" s="206" t="s">
        <v>64</v>
      </c>
      <c r="D367" s="78">
        <v>1</v>
      </c>
      <c r="E367" s="78">
        <v>1</v>
      </c>
      <c r="F367" s="78">
        <v>1</v>
      </c>
      <c r="G367" s="78">
        <v>1</v>
      </c>
      <c r="I367" s="23"/>
    </row>
    <row r="368" spans="1:9" s="22" customFormat="1" ht="20.45" hidden="1" customHeight="1">
      <c r="A368" s="333"/>
      <c r="B368" s="106" t="s">
        <v>220</v>
      </c>
      <c r="C368" s="206" t="s">
        <v>64</v>
      </c>
      <c r="D368" s="78"/>
      <c r="E368" s="107">
        <f>(D367-E367)/E367</f>
        <v>0</v>
      </c>
      <c r="F368" s="107">
        <f>(D367-F367)/F367</f>
        <v>0</v>
      </c>
      <c r="G368" s="107">
        <f>(D367-G367)/G367</f>
        <v>0</v>
      </c>
      <c r="I368" s="23"/>
    </row>
    <row r="369" spans="1:9" s="22" customFormat="1" ht="18" hidden="1" customHeight="1">
      <c r="A369" s="333"/>
      <c r="B369" s="106" t="s">
        <v>284</v>
      </c>
      <c r="C369" s="206" t="s">
        <v>64</v>
      </c>
      <c r="D369" s="101"/>
      <c r="E369" s="75">
        <f>E364*E368</f>
        <v>0</v>
      </c>
      <c r="F369" s="75">
        <f>F364*F368</f>
        <v>0</v>
      </c>
      <c r="G369" s="75">
        <f>G364*G368</f>
        <v>0</v>
      </c>
      <c r="I369" s="23"/>
    </row>
    <row r="370" spans="1:9" s="22" customFormat="1" ht="20.45" hidden="1" customHeight="1">
      <c r="A370" s="333"/>
      <c r="B370" s="106" t="s">
        <v>222</v>
      </c>
      <c r="C370" s="206"/>
      <c r="D370" s="101"/>
      <c r="E370" s="75">
        <f>E364+E369</f>
        <v>2014800000</v>
      </c>
      <c r="F370" s="75">
        <f>F364+F369</f>
        <v>2024000000</v>
      </c>
      <c r="G370" s="75">
        <f>G364+G369</f>
        <v>2014800000</v>
      </c>
      <c r="I370" s="23"/>
    </row>
    <row r="371" spans="1:9" s="22" customFormat="1" hidden="1">
      <c r="A371" s="333" t="s">
        <v>223</v>
      </c>
      <c r="B371" s="104" t="s">
        <v>224</v>
      </c>
      <c r="C371" s="65" t="s">
        <v>64</v>
      </c>
      <c r="D371" s="108">
        <f>D282</f>
        <v>2014</v>
      </c>
      <c r="E371" s="108">
        <f>E282</f>
        <v>2014</v>
      </c>
      <c r="F371" s="108">
        <f>F282</f>
        <v>2014</v>
      </c>
      <c r="G371" s="108">
        <f>G282</f>
        <v>2014</v>
      </c>
      <c r="I371" s="23"/>
    </row>
    <row r="372" spans="1:9" s="22" customFormat="1" ht="20.45" hidden="1" customHeight="1">
      <c r="A372" s="333"/>
      <c r="B372" s="106" t="s">
        <v>219</v>
      </c>
      <c r="C372" s="206" t="s">
        <v>64</v>
      </c>
      <c r="D372" s="78">
        <v>1</v>
      </c>
      <c r="E372" s="78">
        <v>1</v>
      </c>
      <c r="F372" s="78">
        <v>1</v>
      </c>
      <c r="G372" s="78">
        <v>1</v>
      </c>
      <c r="I372" s="23"/>
    </row>
    <row r="373" spans="1:9" s="22" customFormat="1" ht="20.45" hidden="1" customHeight="1">
      <c r="A373" s="333"/>
      <c r="B373" s="106" t="s">
        <v>220</v>
      </c>
      <c r="C373" s="206" t="s">
        <v>64</v>
      </c>
      <c r="D373" s="78"/>
      <c r="E373" s="107">
        <f>(D372-E372)/E372</f>
        <v>0</v>
      </c>
      <c r="F373" s="107">
        <f>(D372-F372)/F372</f>
        <v>0</v>
      </c>
      <c r="G373" s="107">
        <f>(D372-G372)/G372</f>
        <v>0</v>
      </c>
      <c r="I373" s="23"/>
    </row>
    <row r="374" spans="1:9" s="22" customFormat="1" ht="18" hidden="1" customHeight="1">
      <c r="A374" s="333"/>
      <c r="B374" s="106" t="s">
        <v>284</v>
      </c>
      <c r="C374" s="206" t="s">
        <v>64</v>
      </c>
      <c r="D374" s="101"/>
      <c r="E374" s="75">
        <f>E364*E373</f>
        <v>0</v>
      </c>
      <c r="F374" s="75">
        <f>F364*F373</f>
        <v>0</v>
      </c>
      <c r="G374" s="75">
        <f>G364*G373</f>
        <v>0</v>
      </c>
      <c r="I374" s="23"/>
    </row>
    <row r="375" spans="1:9" s="22" customFormat="1" ht="16.350000000000001" hidden="1" customHeight="1">
      <c r="A375" s="333"/>
      <c r="B375" s="106" t="s">
        <v>222</v>
      </c>
      <c r="C375" s="206"/>
      <c r="D375" s="101"/>
      <c r="E375" s="75">
        <f>E370+E374</f>
        <v>2014800000</v>
      </c>
      <c r="F375" s="75">
        <f>F370+F374</f>
        <v>2024000000</v>
      </c>
      <c r="G375" s="75">
        <f>G370+G374</f>
        <v>2014800000</v>
      </c>
      <c r="I375" s="23"/>
    </row>
    <row r="376" spans="1:9" ht="16.350000000000001" hidden="1" customHeight="1">
      <c r="A376" s="333" t="s">
        <v>225</v>
      </c>
      <c r="B376" s="104" t="str">
        <f>B291</f>
        <v>Màu sơn</v>
      </c>
      <c r="C376" s="65" t="s">
        <v>64</v>
      </c>
      <c r="D376" s="105"/>
      <c r="E376" s="105"/>
      <c r="F376" s="105"/>
      <c r="G376" s="105"/>
    </row>
    <row r="377" spans="1:9" ht="21.75" hidden="1" customHeight="1">
      <c r="A377" s="333"/>
      <c r="B377" s="106" t="s">
        <v>219</v>
      </c>
      <c r="C377" s="206" t="s">
        <v>64</v>
      </c>
      <c r="D377" s="78">
        <v>1</v>
      </c>
      <c r="E377" s="78">
        <v>1</v>
      </c>
      <c r="F377" s="78">
        <v>1</v>
      </c>
      <c r="G377" s="78">
        <v>1</v>
      </c>
    </row>
    <row r="378" spans="1:9" ht="21.75" hidden="1" customHeight="1">
      <c r="A378" s="333"/>
      <c r="B378" s="106" t="s">
        <v>220</v>
      </c>
      <c r="C378" s="206" t="s">
        <v>64</v>
      </c>
      <c r="D378" s="78"/>
      <c r="E378" s="107">
        <f>(D377-E377)/E377</f>
        <v>0</v>
      </c>
      <c r="F378" s="107">
        <f>(D377-F377)/F377</f>
        <v>0</v>
      </c>
      <c r="G378" s="107">
        <f>(D377-G377)/G377</f>
        <v>0</v>
      </c>
    </row>
    <row r="379" spans="1:9" ht="21.75" hidden="1" customHeight="1">
      <c r="A379" s="333"/>
      <c r="B379" s="106" t="s">
        <v>221</v>
      </c>
      <c r="C379" s="206" t="s">
        <v>64</v>
      </c>
      <c r="D379" s="101"/>
      <c r="E379" s="75">
        <f>E364*E378</f>
        <v>0</v>
      </c>
      <c r="F379" s="75">
        <f>F364*F378</f>
        <v>0</v>
      </c>
      <c r="G379" s="75">
        <f>G364*G378</f>
        <v>0</v>
      </c>
    </row>
    <row r="380" spans="1:9" ht="21.75" hidden="1" customHeight="1">
      <c r="A380" s="333"/>
      <c r="B380" s="106" t="s">
        <v>222</v>
      </c>
      <c r="C380" s="206"/>
      <c r="D380" s="101"/>
      <c r="E380" s="75">
        <f>E375+E379</f>
        <v>2014800000</v>
      </c>
      <c r="F380" s="75">
        <f>F375+F379</f>
        <v>2024000000</v>
      </c>
      <c r="G380" s="75">
        <f>G375+G379</f>
        <v>2014800000</v>
      </c>
    </row>
    <row r="381" spans="1:9" s="109" customFormat="1" hidden="1">
      <c r="A381" s="333" t="s">
        <v>225</v>
      </c>
      <c r="B381" s="104" t="str">
        <f>B292</f>
        <v>Biển số</v>
      </c>
      <c r="C381" s="207" t="s">
        <v>64</v>
      </c>
      <c r="D381" s="105" t="str">
        <f>D292</f>
        <v>30A - 569.87</v>
      </c>
      <c r="E381" s="105" t="str">
        <f>E292</f>
        <v>Hà Nội</v>
      </c>
      <c r="F381" s="105" t="str">
        <f>F292</f>
        <v>Hà Nội</v>
      </c>
      <c r="G381" s="105" t="str">
        <f>G292</f>
        <v>Hà Nội</v>
      </c>
      <c r="I381" s="110"/>
    </row>
    <row r="382" spans="1:9" ht="17.45" hidden="1" customHeight="1">
      <c r="A382" s="333"/>
      <c r="B382" s="106" t="s">
        <v>219</v>
      </c>
      <c r="C382" s="206" t="s">
        <v>64</v>
      </c>
      <c r="D382" s="78">
        <v>1</v>
      </c>
      <c r="E382" s="78">
        <v>1</v>
      </c>
      <c r="F382" s="78">
        <v>1</v>
      </c>
      <c r="G382" s="78">
        <v>1</v>
      </c>
      <c r="H382" s="78">
        <v>1</v>
      </c>
    </row>
    <row r="383" spans="1:9" ht="21" hidden="1" customHeight="1">
      <c r="A383" s="333"/>
      <c r="B383" s="106" t="s">
        <v>220</v>
      </c>
      <c r="C383" s="206" t="s">
        <v>64</v>
      </c>
      <c r="D383" s="101"/>
      <c r="E383" s="107">
        <f>(D382-E382)/E382</f>
        <v>0</v>
      </c>
      <c r="F383" s="107">
        <f>(D382-F382)/F382</f>
        <v>0</v>
      </c>
      <c r="G383" s="107">
        <f>(D382-G382)/G382</f>
        <v>0</v>
      </c>
    </row>
    <row r="384" spans="1:9" ht="18" hidden="1" customHeight="1">
      <c r="A384" s="333"/>
      <c r="B384" s="106" t="s">
        <v>221</v>
      </c>
      <c r="C384" s="206" t="s">
        <v>64</v>
      </c>
      <c r="D384" s="101"/>
      <c r="E384" s="76">
        <f>E383*E364</f>
        <v>0</v>
      </c>
      <c r="F384" s="76">
        <f>F383*F364</f>
        <v>0</v>
      </c>
      <c r="G384" s="76">
        <f>G383*G364</f>
        <v>0</v>
      </c>
    </row>
    <row r="385" spans="1:9" ht="21" hidden="1" customHeight="1">
      <c r="A385" s="333"/>
      <c r="B385" s="106" t="s">
        <v>222</v>
      </c>
      <c r="C385" s="206"/>
      <c r="D385" s="101"/>
      <c r="E385" s="76">
        <f>E380+E384</f>
        <v>2014800000</v>
      </c>
      <c r="F385" s="76">
        <f>F380+F384</f>
        <v>2024000000</v>
      </c>
      <c r="G385" s="76">
        <f>G380+G384</f>
        <v>2014800000</v>
      </c>
    </row>
    <row r="386" spans="1:9" s="109" customFormat="1" hidden="1">
      <c r="A386" s="333" t="s">
        <v>228</v>
      </c>
      <c r="B386" s="104" t="str">
        <f>B293</f>
        <v>Số km đã đi</v>
      </c>
      <c r="C386" s="207" t="s">
        <v>64</v>
      </c>
      <c r="D386" s="111">
        <f>D293</f>
        <v>275788</v>
      </c>
      <c r="E386" s="111" t="str">
        <f>E293</f>
        <v>Không xác định</v>
      </c>
      <c r="F386" s="111" t="str">
        <f>F293</f>
        <v>Không xác định</v>
      </c>
      <c r="G386" s="111" t="str">
        <f>G293</f>
        <v>Không xác định</v>
      </c>
      <c r="I386" s="110"/>
    </row>
    <row r="387" spans="1:9" ht="15" hidden="1" customHeight="1">
      <c r="A387" s="333"/>
      <c r="B387" s="106" t="s">
        <v>219</v>
      </c>
      <c r="C387" s="206" t="s">
        <v>64</v>
      </c>
      <c r="D387" s="78">
        <v>1</v>
      </c>
      <c r="E387" s="78">
        <v>1</v>
      </c>
      <c r="F387" s="78">
        <v>1</v>
      </c>
      <c r="G387" s="78">
        <v>1</v>
      </c>
      <c r="H387" s="78">
        <v>1</v>
      </c>
    </row>
    <row r="388" spans="1:9" ht="15.6" hidden="1" customHeight="1">
      <c r="A388" s="333"/>
      <c r="B388" s="106" t="s">
        <v>220</v>
      </c>
      <c r="C388" s="206" t="s">
        <v>64</v>
      </c>
      <c r="D388" s="101"/>
      <c r="E388" s="107">
        <f>(1-E387)/E387</f>
        <v>0</v>
      </c>
      <c r="F388" s="107">
        <f>(1-F387)/F387</f>
        <v>0</v>
      </c>
      <c r="G388" s="107">
        <f>(1-G387)/G387</f>
        <v>0</v>
      </c>
    </row>
    <row r="389" spans="1:9" ht="17.45" hidden="1" customHeight="1">
      <c r="A389" s="333"/>
      <c r="B389" s="106" t="s">
        <v>221</v>
      </c>
      <c r="C389" s="206" t="s">
        <v>64</v>
      </c>
      <c r="D389" s="101"/>
      <c r="E389" s="76">
        <f>E388*E364</f>
        <v>0</v>
      </c>
      <c r="F389" s="76">
        <f>F388*F364</f>
        <v>0</v>
      </c>
      <c r="G389" s="76">
        <f>G388*G364</f>
        <v>0</v>
      </c>
    </row>
    <row r="390" spans="1:9" ht="13.7" hidden="1" customHeight="1">
      <c r="A390" s="333"/>
      <c r="B390" s="106" t="s">
        <v>222</v>
      </c>
      <c r="C390" s="206"/>
      <c r="D390" s="101"/>
      <c r="E390" s="76">
        <f>E385+E389</f>
        <v>2014800000</v>
      </c>
      <c r="F390" s="76">
        <f>F385+F389</f>
        <v>2024000000</v>
      </c>
      <c r="G390" s="76">
        <f>G385+G389</f>
        <v>2014800000</v>
      </c>
    </row>
    <row r="391" spans="1:9" hidden="1">
      <c r="A391" s="333" t="s">
        <v>228</v>
      </c>
      <c r="B391" s="104" t="e">
        <f>#REF!</f>
        <v>#REF!</v>
      </c>
      <c r="C391" s="206" t="s">
        <v>64</v>
      </c>
      <c r="D391" s="112">
        <v>0.5</v>
      </c>
      <c r="E391" s="112">
        <v>0.56999999999999995</v>
      </c>
      <c r="F391" s="112">
        <v>0.6</v>
      </c>
      <c r="G391" s="112">
        <v>0.65</v>
      </c>
    </row>
    <row r="392" spans="1:9" ht="21.75" hidden="1" customHeight="1">
      <c r="A392" s="333"/>
      <c r="B392" s="106" t="s">
        <v>219</v>
      </c>
      <c r="C392" s="206" t="s">
        <v>64</v>
      </c>
      <c r="D392" s="78">
        <v>1</v>
      </c>
      <c r="E392" s="78">
        <v>1</v>
      </c>
      <c r="F392" s="78">
        <v>1</v>
      </c>
      <c r="G392" s="78">
        <v>1</v>
      </c>
      <c r="H392" s="78">
        <v>1</v>
      </c>
    </row>
    <row r="393" spans="1:9" ht="21.75" hidden="1" customHeight="1">
      <c r="A393" s="333"/>
      <c r="B393" s="106" t="s">
        <v>220</v>
      </c>
      <c r="C393" s="206" t="s">
        <v>64</v>
      </c>
      <c r="D393" s="78"/>
      <c r="E393" s="107" t="e">
        <f>(#REF!-E392)/E392</f>
        <v>#REF!</v>
      </c>
      <c r="F393" s="107" t="e">
        <f>(#REF!-F392)/F392</f>
        <v>#REF!</v>
      </c>
      <c r="G393" s="107" t="e">
        <f>(#REF!-G392)/G392</f>
        <v>#REF!</v>
      </c>
    </row>
    <row r="394" spans="1:9" ht="21.75" hidden="1" customHeight="1">
      <c r="A394" s="333"/>
      <c r="B394" s="106" t="s">
        <v>221</v>
      </c>
      <c r="C394" s="206" t="s">
        <v>64</v>
      </c>
      <c r="D394" s="101"/>
      <c r="E394" s="75" t="e">
        <f>E393*E364</f>
        <v>#REF!</v>
      </c>
      <c r="F394" s="75" t="e">
        <f>F393*F364</f>
        <v>#REF!</v>
      </c>
      <c r="G394" s="75" t="e">
        <f>G393*G364</f>
        <v>#REF!</v>
      </c>
    </row>
    <row r="395" spans="1:9" ht="21.75" hidden="1" customHeight="1">
      <c r="A395" s="333"/>
      <c r="B395" s="106" t="s">
        <v>222</v>
      </c>
      <c r="C395" s="206" t="s">
        <v>64</v>
      </c>
      <c r="D395" s="101"/>
      <c r="E395" s="75" t="e">
        <f>E390+E394</f>
        <v>#REF!</v>
      </c>
      <c r="F395" s="75" t="e">
        <f>F390+F394</f>
        <v>#REF!</v>
      </c>
      <c r="G395" s="75" t="e">
        <f>G390+G394</f>
        <v>#REF!</v>
      </c>
    </row>
    <row r="396" spans="1:9" ht="37.5" hidden="1" customHeight="1">
      <c r="A396" s="333" t="s">
        <v>229</v>
      </c>
      <c r="B396" s="104" t="s">
        <v>230</v>
      </c>
      <c r="C396" s="206" t="s">
        <v>64</v>
      </c>
      <c r="D396" s="113" t="s">
        <v>231</v>
      </c>
      <c r="E396" s="113" t="s">
        <v>232</v>
      </c>
      <c r="F396" s="113" t="s">
        <v>233</v>
      </c>
      <c r="G396" s="113" t="s">
        <v>231</v>
      </c>
    </row>
    <row r="397" spans="1:9" ht="21.75" hidden="1" customHeight="1">
      <c r="A397" s="333"/>
      <c r="B397" s="106" t="s">
        <v>219</v>
      </c>
      <c r="C397" s="206" t="s">
        <v>64</v>
      </c>
      <c r="D397" s="78">
        <v>1</v>
      </c>
      <c r="E397" s="78">
        <v>1</v>
      </c>
      <c r="F397" s="78">
        <v>1</v>
      </c>
      <c r="G397" s="78">
        <v>1</v>
      </c>
      <c r="H397" s="78">
        <v>1</v>
      </c>
    </row>
    <row r="398" spans="1:9" ht="21.75" hidden="1" customHeight="1">
      <c r="A398" s="333"/>
      <c r="B398" s="106" t="s">
        <v>220</v>
      </c>
      <c r="C398" s="206" t="s">
        <v>64</v>
      </c>
      <c r="D398" s="78"/>
      <c r="E398" s="107" t="e">
        <f>(#REF!-E397)/E397</f>
        <v>#REF!</v>
      </c>
      <c r="F398" s="107" t="e">
        <f>(#REF!-F397)/F397</f>
        <v>#REF!</v>
      </c>
      <c r="G398" s="107" t="e">
        <f>(#REF!-G397)/G397</f>
        <v>#REF!</v>
      </c>
    </row>
    <row r="399" spans="1:9" ht="21.75" hidden="1" customHeight="1">
      <c r="A399" s="333"/>
      <c r="B399" s="106" t="s">
        <v>221</v>
      </c>
      <c r="C399" s="206" t="s">
        <v>64</v>
      </c>
      <c r="D399" s="101"/>
      <c r="E399" s="75" t="e">
        <f>E398*E364</f>
        <v>#REF!</v>
      </c>
      <c r="F399" s="75" t="e">
        <f>F398*F364</f>
        <v>#REF!</v>
      </c>
      <c r="G399" s="75" t="e">
        <f>G398*G364</f>
        <v>#REF!</v>
      </c>
    </row>
    <row r="400" spans="1:9" ht="21.75" hidden="1" customHeight="1">
      <c r="A400" s="333"/>
      <c r="B400" s="106" t="s">
        <v>222</v>
      </c>
      <c r="C400" s="206" t="s">
        <v>64</v>
      </c>
      <c r="D400" s="101"/>
      <c r="E400" s="75" t="e">
        <f>E395+E399</f>
        <v>#REF!</v>
      </c>
      <c r="F400" s="75" t="e">
        <f>F395+F399</f>
        <v>#REF!</v>
      </c>
      <c r="G400" s="75" t="e">
        <f>G395+G399</f>
        <v>#REF!</v>
      </c>
    </row>
    <row r="401" spans="1:11" s="22" customFormat="1" ht="19.350000000000001" hidden="1" customHeight="1">
      <c r="A401" s="98">
        <v>6</v>
      </c>
      <c r="B401" s="96" t="s">
        <v>234</v>
      </c>
      <c r="C401" s="65" t="s">
        <v>64</v>
      </c>
      <c r="D401" s="102"/>
      <c r="E401" s="270" t="e">
        <f>E364+E379+E384+E389+E394+E374+E369+E399</f>
        <v>#REF!</v>
      </c>
      <c r="F401" s="270" t="e">
        <f>F364+F379+F384+F389+F394+F374+F369+F399</f>
        <v>#REF!</v>
      </c>
      <c r="G401" s="270" t="e">
        <f>G364+G379+G384+G389+G394+G374+G369+G399</f>
        <v>#REF!</v>
      </c>
      <c r="I401" s="23"/>
    </row>
    <row r="402" spans="1:11" s="22" customFormat="1" ht="33" hidden="1" customHeight="1">
      <c r="A402" s="98" t="s">
        <v>285</v>
      </c>
      <c r="B402" s="96" t="s">
        <v>235</v>
      </c>
      <c r="C402" s="65" t="s">
        <v>64</v>
      </c>
      <c r="D402" s="102"/>
      <c r="E402" s="334" t="e">
        <f>ROUND((E401+F401+G401)/3,-6)</f>
        <v>#REF!</v>
      </c>
      <c r="F402" s="334"/>
      <c r="G402" s="334"/>
      <c r="I402" s="23"/>
    </row>
    <row r="403" spans="1:11" s="22" customFormat="1" ht="51.6" hidden="1" customHeight="1">
      <c r="A403" s="98" t="s">
        <v>286</v>
      </c>
      <c r="B403" s="96" t="s">
        <v>236</v>
      </c>
      <c r="C403" s="65" t="s">
        <v>64</v>
      </c>
      <c r="D403" s="102"/>
      <c r="E403" s="155" t="e">
        <f>(E401-E402)/E402</f>
        <v>#REF!</v>
      </c>
      <c r="F403" s="155" t="e">
        <f>(F401-E402)/E402</f>
        <v>#REF!</v>
      </c>
      <c r="G403" s="155" t="e">
        <f>(G401-E402)/E402</f>
        <v>#REF!</v>
      </c>
      <c r="I403" s="23"/>
    </row>
    <row r="404" spans="1:11" ht="21" hidden="1" customHeight="1">
      <c r="A404" s="98">
        <v>7</v>
      </c>
      <c r="B404" s="99" t="s">
        <v>237</v>
      </c>
      <c r="C404" s="206" t="s">
        <v>64</v>
      </c>
      <c r="D404" s="114"/>
      <c r="E404" s="76" t="e">
        <f>ABS(E379)+ABS(E384)+ABS(E389)+ABS(E394)+ ABS(E374)+ ABS(E369)+ABS(E399)</f>
        <v>#REF!</v>
      </c>
      <c r="F404" s="76" t="e">
        <f>ABS(F379)+ABS(F384)+ABS(F389)+ABS(F394)+ ABS(F374)+ ABS(F369)+ABS(F399)</f>
        <v>#REF!</v>
      </c>
      <c r="G404" s="76" t="e">
        <f>ABS(G379)+ABS(G384)+ABS(G389)+ABS(G394)+ ABS(G374)+ ABS(G369)+ABS(G399)</f>
        <v>#REF!</v>
      </c>
    </row>
    <row r="405" spans="1:11" ht="21" hidden="1" customHeight="1">
      <c r="A405" s="98">
        <v>8</v>
      </c>
      <c r="B405" s="99" t="s">
        <v>238</v>
      </c>
      <c r="C405" s="206" t="s">
        <v>64</v>
      </c>
      <c r="D405" s="101"/>
      <c r="E405" s="76">
        <v>0</v>
      </c>
      <c r="F405" s="76">
        <v>0</v>
      </c>
      <c r="G405" s="76">
        <v>0</v>
      </c>
    </row>
    <row r="406" spans="1:11" ht="21" hidden="1" customHeight="1">
      <c r="A406" s="98">
        <v>9</v>
      </c>
      <c r="B406" s="99" t="s">
        <v>239</v>
      </c>
      <c r="C406" s="206" t="s">
        <v>64</v>
      </c>
      <c r="D406" s="101"/>
      <c r="E406" s="115">
        <v>0</v>
      </c>
      <c r="F406" s="115">
        <v>0</v>
      </c>
      <c r="G406" s="115">
        <v>0</v>
      </c>
      <c r="H406" s="116"/>
      <c r="I406" s="116" t="e">
        <f>F378+F388+F393</f>
        <v>#REF!</v>
      </c>
      <c r="J406" s="116" t="e">
        <f>G378+G388+G393</f>
        <v>#REF!</v>
      </c>
      <c r="K406" s="116" t="e">
        <f>G378+G388+G393</f>
        <v>#REF!</v>
      </c>
    </row>
    <row r="407" spans="1:11" s="23" customFormat="1" ht="21" hidden="1" customHeight="1">
      <c r="A407" s="265">
        <v>10</v>
      </c>
      <c r="B407" s="118" t="s">
        <v>240</v>
      </c>
      <c r="C407" s="118" t="s">
        <v>64</v>
      </c>
      <c r="D407" s="119"/>
      <c r="E407" s="120" t="e">
        <f>E379+E384+E394+E389+E399+E374+E369</f>
        <v>#REF!</v>
      </c>
      <c r="F407" s="120" t="e">
        <f>F379+F384+F394+F389+F399+F374+F369</f>
        <v>#REF!</v>
      </c>
      <c r="G407" s="120" t="e">
        <f>G379+G384+G394+G389+G399+G374+G369</f>
        <v>#REF!</v>
      </c>
    </row>
    <row r="408" spans="1:11" s="23" customFormat="1" ht="31.5" hidden="1">
      <c r="A408" s="265"/>
      <c r="B408" s="121" t="s">
        <v>241</v>
      </c>
      <c r="C408" s="118" t="s">
        <v>64</v>
      </c>
      <c r="D408" s="119"/>
      <c r="E408" s="335" t="e">
        <f>ROUND(E402,-6)</f>
        <v>#REF!</v>
      </c>
      <c r="F408" s="335"/>
      <c r="G408" s="335"/>
    </row>
    <row r="409" spans="1:11" s="19" customFormat="1" ht="8.25" hidden="1" customHeight="1">
      <c r="A409" s="122"/>
      <c r="B409" s="122"/>
      <c r="C409" s="122"/>
      <c r="D409" s="122"/>
      <c r="E409" s="23"/>
      <c r="F409" s="23"/>
      <c r="G409" s="23"/>
    </row>
    <row r="410" spans="1:11" s="19" customFormat="1" ht="21.75" hidden="1" customHeight="1">
      <c r="A410" s="122" t="s">
        <v>275</v>
      </c>
      <c r="B410" s="336" t="s">
        <v>243</v>
      </c>
      <c r="C410" s="336"/>
      <c r="D410" s="336"/>
      <c r="E410" s="336"/>
      <c r="F410" s="336"/>
      <c r="G410" s="336"/>
    </row>
    <row r="411" spans="1:11" s="40" customFormat="1" ht="35.25" hidden="1" customHeight="1">
      <c r="A411" s="337" t="s">
        <v>244</v>
      </c>
      <c r="B411" s="337"/>
      <c r="C411" s="337"/>
      <c r="D411" s="337"/>
      <c r="E411" s="337"/>
      <c r="F411" s="337"/>
      <c r="G411" s="337"/>
      <c r="I411" s="85"/>
    </row>
    <row r="412" spans="1:11" s="40" customFormat="1" ht="21" hidden="1" customHeight="1">
      <c r="A412" s="123" t="s">
        <v>245</v>
      </c>
      <c r="C412" s="40" t="s">
        <v>64</v>
      </c>
      <c r="E412" s="124" t="e">
        <f>ROUND(E408,-3)</f>
        <v>#REF!</v>
      </c>
      <c r="F412" s="48" t="s">
        <v>246</v>
      </c>
      <c r="I412" s="85"/>
    </row>
    <row r="413" spans="1:11" s="19" customFormat="1" ht="5.25" hidden="1" customHeight="1">
      <c r="A413" s="122"/>
      <c r="B413" s="122"/>
      <c r="C413" s="122"/>
      <c r="D413" s="122"/>
      <c r="E413" s="23"/>
      <c r="F413" s="23"/>
      <c r="G413" s="23"/>
    </row>
    <row r="414" spans="1:11" s="40" customFormat="1" ht="24.75" hidden="1" customHeight="1">
      <c r="A414" s="338" t="s">
        <v>247</v>
      </c>
      <c r="B414" s="339"/>
      <c r="C414" s="339"/>
      <c r="D414" s="340"/>
      <c r="E414" s="51" t="s">
        <v>174</v>
      </c>
      <c r="F414" s="51" t="s">
        <v>175</v>
      </c>
      <c r="G414" s="51" t="s">
        <v>176</v>
      </c>
      <c r="I414" s="85"/>
    </row>
    <row r="415" spans="1:11" s="40" customFormat="1" ht="24.75" hidden="1" customHeight="1">
      <c r="A415" s="341"/>
      <c r="B415" s="342"/>
      <c r="C415" s="342"/>
      <c r="D415" s="343"/>
      <c r="E415" s="125" t="e">
        <f>E403</f>
        <v>#REF!</v>
      </c>
      <c r="F415" s="125" t="e">
        <f>F403</f>
        <v>#REF!</v>
      </c>
      <c r="G415" s="125" t="e">
        <f>G403</f>
        <v>#REF!</v>
      </c>
      <c r="I415" s="85"/>
    </row>
    <row r="416" spans="1:11" s="40" customFormat="1" ht="24.75" hidden="1" customHeight="1">
      <c r="A416" s="344"/>
      <c r="B416" s="345"/>
      <c r="C416" s="345"/>
      <c r="D416" s="346"/>
      <c r="E416" s="125" t="s">
        <v>248</v>
      </c>
      <c r="F416" s="125" t="s">
        <v>248</v>
      </c>
      <c r="G416" s="125" t="s">
        <v>248</v>
      </c>
      <c r="I416" s="85"/>
    </row>
    <row r="417" spans="1:9" s="40" customFormat="1" ht="5.25" hidden="1" customHeight="1">
      <c r="A417" s="123"/>
      <c r="G417" s="126"/>
      <c r="I417" s="85"/>
    </row>
    <row r="418" spans="1:9" s="40" customFormat="1" ht="21" hidden="1" customHeight="1">
      <c r="A418" s="347" t="s">
        <v>249</v>
      </c>
      <c r="B418" s="347"/>
      <c r="C418" s="347"/>
      <c r="D418" s="347"/>
      <c r="E418" s="347"/>
      <c r="F418" s="347"/>
      <c r="G418" s="347"/>
      <c r="I418" s="85"/>
    </row>
    <row r="419" spans="1:9" s="40" customFormat="1" ht="6" hidden="1" customHeight="1">
      <c r="A419" s="127"/>
      <c r="B419" s="127"/>
      <c r="C419" s="123"/>
      <c r="D419" s="127"/>
      <c r="E419" s="127"/>
      <c r="F419" s="127"/>
      <c r="G419" s="127"/>
      <c r="I419" s="85"/>
    </row>
    <row r="420" spans="1:9" s="48" customFormat="1" ht="21" hidden="1" customHeight="1">
      <c r="A420" s="313" t="s">
        <v>250</v>
      </c>
      <c r="B420" s="313"/>
      <c r="C420" s="313"/>
      <c r="D420" s="313"/>
      <c r="E420" s="313"/>
      <c r="F420" s="313"/>
      <c r="G420" s="313"/>
      <c r="I420" s="124"/>
    </row>
    <row r="421" spans="1:9" s="48" customFormat="1" ht="21" hidden="1" customHeight="1">
      <c r="A421" s="313" t="s">
        <v>251</v>
      </c>
      <c r="B421" s="313"/>
      <c r="C421" s="313"/>
      <c r="D421" s="313"/>
      <c r="E421" s="313"/>
      <c r="F421" s="313"/>
      <c r="G421" s="313"/>
      <c r="I421" s="124"/>
    </row>
    <row r="422" spans="1:9" s="48" customFormat="1" ht="41.25" hidden="1" customHeight="1">
      <c r="A422" s="314" t="s">
        <v>252</v>
      </c>
      <c r="B422" s="315"/>
      <c r="C422" s="315"/>
      <c r="D422" s="315"/>
      <c r="E422" s="315"/>
      <c r="F422" s="315"/>
      <c r="G422" s="315"/>
      <c r="I422" s="124"/>
    </row>
    <row r="423" spans="1:9" s="48" customFormat="1" ht="28.5" hidden="1" customHeight="1">
      <c r="A423" s="263"/>
      <c r="B423" s="267" t="s">
        <v>253</v>
      </c>
      <c r="C423" s="68"/>
      <c r="D423" s="267"/>
      <c r="E423" s="128" t="s">
        <v>254</v>
      </c>
      <c r="F423" s="316"/>
      <c r="G423" s="316"/>
      <c r="I423" s="124"/>
    </row>
    <row r="424" spans="1:9" s="48" customFormat="1" ht="21.6" hidden="1" customHeight="1">
      <c r="A424" s="263"/>
      <c r="B424" s="317" t="s">
        <v>255</v>
      </c>
      <c r="C424" s="318"/>
      <c r="D424" s="318"/>
      <c r="E424" s="290" t="s">
        <v>256</v>
      </c>
      <c r="F424" s="290"/>
      <c r="G424" s="290"/>
      <c r="I424" s="124"/>
    </row>
    <row r="425" spans="1:9" s="48" customFormat="1" ht="21.6" hidden="1" customHeight="1">
      <c r="A425" s="263"/>
      <c r="B425" s="317"/>
      <c r="C425" s="319"/>
      <c r="D425" s="319"/>
      <c r="E425" s="290" t="s">
        <v>257</v>
      </c>
      <c r="F425" s="290"/>
      <c r="G425" s="290"/>
      <c r="I425" s="124"/>
    </row>
    <row r="426" spans="1:9" s="48" customFormat="1" ht="21.6" hidden="1" customHeight="1">
      <c r="A426" s="263"/>
      <c r="B426" s="267"/>
      <c r="C426" s="68"/>
      <c r="D426" s="267"/>
      <c r="E426" s="290" t="s">
        <v>258</v>
      </c>
      <c r="F426" s="290"/>
      <c r="G426" s="290"/>
      <c r="I426" s="124"/>
    </row>
    <row r="427" spans="1:9" s="48" customFormat="1" ht="21.6" hidden="1" customHeight="1">
      <c r="A427" s="263"/>
      <c r="B427" s="267"/>
      <c r="C427" s="68"/>
      <c r="D427" s="267"/>
      <c r="E427" s="290" t="s">
        <v>259</v>
      </c>
      <c r="F427" s="290"/>
      <c r="G427" s="290"/>
      <c r="I427" s="124"/>
    </row>
    <row r="428" spans="1:9" s="48" customFormat="1" ht="21.6" hidden="1" customHeight="1">
      <c r="A428" s="263"/>
      <c r="B428" s="267" t="s">
        <v>260</v>
      </c>
      <c r="C428" s="68"/>
      <c r="D428" s="267"/>
      <c r="E428" s="267"/>
      <c r="F428" s="267"/>
      <c r="G428" s="267"/>
      <c r="I428" s="124"/>
    </row>
    <row r="429" spans="1:9" s="49" customFormat="1" ht="10.5" hidden="1" customHeight="1">
      <c r="B429" s="18"/>
      <c r="C429" s="18"/>
      <c r="D429" s="18"/>
      <c r="E429" s="18"/>
      <c r="F429" s="18"/>
      <c r="G429" s="50"/>
    </row>
    <row r="430" spans="1:9" s="52" customFormat="1" ht="39.75" hidden="1" customHeight="1">
      <c r="A430" s="51" t="s">
        <v>1</v>
      </c>
      <c r="B430" s="320" t="s">
        <v>261</v>
      </c>
      <c r="C430" s="321"/>
      <c r="D430" s="51" t="s">
        <v>262</v>
      </c>
      <c r="E430" s="51" t="s">
        <v>263</v>
      </c>
      <c r="F430" s="51" t="s">
        <v>264</v>
      </c>
      <c r="G430" s="51" t="s">
        <v>40</v>
      </c>
      <c r="I430" s="49"/>
    </row>
    <row r="431" spans="1:9" ht="21.95" hidden="1" customHeight="1">
      <c r="A431" s="54">
        <v>1</v>
      </c>
      <c r="B431" s="295" t="s">
        <v>20</v>
      </c>
      <c r="C431" s="297"/>
      <c r="D431" s="129">
        <v>0.75</v>
      </c>
      <c r="E431" s="129">
        <v>0.55000000000000004</v>
      </c>
      <c r="F431" s="130">
        <f>D431*E431</f>
        <v>0.41250000000000003</v>
      </c>
      <c r="G431" s="57"/>
    </row>
    <row r="432" spans="1:9" ht="21.95" hidden="1" customHeight="1">
      <c r="A432" s="54">
        <v>2</v>
      </c>
      <c r="B432" s="295" t="s">
        <v>265</v>
      </c>
      <c r="C432" s="297"/>
      <c r="D432" s="129">
        <v>0.8</v>
      </c>
      <c r="E432" s="129">
        <v>0.15</v>
      </c>
      <c r="F432" s="130">
        <f>D432*E432</f>
        <v>0.12</v>
      </c>
      <c r="G432" s="56"/>
    </row>
    <row r="433" spans="1:9" ht="21.95" hidden="1" customHeight="1">
      <c r="A433" s="54">
        <v>3</v>
      </c>
      <c r="B433" s="295" t="s">
        <v>266</v>
      </c>
      <c r="C433" s="297"/>
      <c r="D433" s="129">
        <v>0.75</v>
      </c>
      <c r="E433" s="129">
        <v>0.2</v>
      </c>
      <c r="F433" s="130">
        <f>D433*E433</f>
        <v>0.15000000000000002</v>
      </c>
      <c r="G433" s="101"/>
    </row>
    <row r="434" spans="1:9" ht="21.95" hidden="1" customHeight="1">
      <c r="A434" s="54">
        <v>4</v>
      </c>
      <c r="B434" s="322" t="s">
        <v>267</v>
      </c>
      <c r="C434" s="323"/>
      <c r="D434" s="129">
        <v>0.7</v>
      </c>
      <c r="E434" s="129">
        <v>0.1</v>
      </c>
      <c r="F434" s="130">
        <f>D434*E434</f>
        <v>6.9999999999999993E-2</v>
      </c>
      <c r="G434" s="101"/>
    </row>
    <row r="435" spans="1:9" s="63" customFormat="1" ht="21.95" hidden="1" customHeight="1">
      <c r="A435" s="54"/>
      <c r="B435" s="324" t="s">
        <v>268</v>
      </c>
      <c r="C435" s="325"/>
      <c r="D435" s="326">
        <f>SUM(F431:F434)</f>
        <v>0.75249999999999995</v>
      </c>
      <c r="E435" s="327"/>
      <c r="F435" s="328"/>
      <c r="G435" s="62"/>
      <c r="I435" s="19"/>
    </row>
    <row r="436" spans="1:9" s="63" customFormat="1" ht="21.95" hidden="1" customHeight="1">
      <c r="A436" s="54"/>
      <c r="B436" s="324" t="s">
        <v>269</v>
      </c>
      <c r="C436" s="325"/>
      <c r="D436" s="326">
        <f>1-D435</f>
        <v>0.24750000000000005</v>
      </c>
      <c r="E436" s="327"/>
      <c r="F436" s="328"/>
      <c r="G436" s="62"/>
      <c r="I436" s="19"/>
    </row>
    <row r="437" spans="1:9" s="63" customFormat="1" ht="8.25" hidden="1" customHeight="1">
      <c r="A437" s="49"/>
      <c r="B437" s="131"/>
      <c r="C437" s="208"/>
      <c r="D437" s="132"/>
      <c r="E437" s="132"/>
      <c r="F437" s="132"/>
      <c r="G437" s="133"/>
      <c r="I437" s="19"/>
    </row>
    <row r="438" spans="1:9" ht="22.5" hidden="1" customHeight="1">
      <c r="A438" s="303" t="s">
        <v>276</v>
      </c>
      <c r="B438" s="303"/>
      <c r="C438" s="303"/>
      <c r="D438" s="303"/>
      <c r="E438" s="303"/>
      <c r="F438" s="303"/>
      <c r="G438" s="303"/>
    </row>
    <row r="439" spans="1:9" ht="7.5" hidden="1" customHeight="1">
      <c r="D439" s="52"/>
    </row>
    <row r="440" spans="1:9" ht="23.25" hidden="1" customHeight="1">
      <c r="D440" s="52"/>
      <c r="G440" s="134" t="s">
        <v>270</v>
      </c>
    </row>
    <row r="441" spans="1:9" ht="7.5" hidden="1" customHeight="1">
      <c r="D441" s="52"/>
    </row>
    <row r="442" spans="1:9" s="136" customFormat="1" ht="25.35" hidden="1" customHeight="1">
      <c r="A442" s="307" t="s">
        <v>271</v>
      </c>
      <c r="B442" s="308"/>
      <c r="C442" s="308"/>
      <c r="D442" s="309"/>
      <c r="E442" s="135" t="s">
        <v>6</v>
      </c>
      <c r="F442" s="135" t="s">
        <v>287</v>
      </c>
      <c r="G442" s="135" t="s">
        <v>8</v>
      </c>
      <c r="I442" s="137"/>
    </row>
    <row r="443" spans="1:9" s="141" customFormat="1" ht="27" hidden="1" customHeight="1">
      <c r="A443" s="349" t="e">
        <f>D216</f>
        <v>#REF!</v>
      </c>
      <c r="B443" s="311"/>
      <c r="C443" s="311"/>
      <c r="D443" s="312"/>
      <c r="E443" s="138">
        <v>1</v>
      </c>
      <c r="F443" s="139" t="e">
        <f>E412</f>
        <v>#REF!</v>
      </c>
      <c r="G443" s="140" t="e">
        <f>ROUND(E443*F443,-6)</f>
        <v>#REF!</v>
      </c>
      <c r="I443" s="142"/>
    </row>
    <row r="444" spans="1:9" hidden="1"/>
    <row r="445" spans="1:9" hidden="1"/>
    <row r="446" spans="1:9" hidden="1"/>
    <row r="447" spans="1:9" hidden="1"/>
    <row r="448" spans="1:9" hidden="1"/>
    <row r="449" spans="1:9" hidden="1"/>
    <row r="450" spans="1:9" hidden="1"/>
    <row r="451" spans="1:9" hidden="1"/>
    <row r="452" spans="1:9" hidden="1"/>
    <row r="453" spans="1:9" hidden="1"/>
    <row r="454" spans="1:9" s="22" customFormat="1" hidden="1">
      <c r="A454" s="22" t="s">
        <v>310</v>
      </c>
      <c r="B454" s="22" t="e">
        <f>'Bảng tổng hợp kết quả'!#REF!</f>
        <v>#REF!</v>
      </c>
      <c r="F454" s="156"/>
      <c r="I454" s="23"/>
    </row>
    <row r="455" spans="1:9" ht="19.7" hidden="1" customHeight="1">
      <c r="A455" s="303" t="s">
        <v>272</v>
      </c>
      <c r="B455" s="303"/>
      <c r="C455" s="303"/>
      <c r="D455" s="303"/>
      <c r="E455" s="303"/>
      <c r="F455" s="303"/>
      <c r="G455" s="303"/>
    </row>
    <row r="456" spans="1:9" hidden="1">
      <c r="A456" s="24" t="s">
        <v>61</v>
      </c>
      <c r="B456" s="261" t="s">
        <v>62</v>
      </c>
      <c r="C456" s="22"/>
      <c r="D456" s="303"/>
      <c r="E456" s="303"/>
      <c r="F456" s="303"/>
      <c r="G456" s="303"/>
    </row>
    <row r="457" spans="1:9" hidden="1">
      <c r="A457" s="27" t="s">
        <v>55</v>
      </c>
      <c r="B457" s="28" t="s">
        <v>63</v>
      </c>
      <c r="C457" s="28" t="s">
        <v>64</v>
      </c>
      <c r="D457" s="305" t="e">
        <f>B454</f>
        <v>#REF!</v>
      </c>
      <c r="E457" s="305"/>
      <c r="F457" s="305"/>
      <c r="G457" s="305"/>
    </row>
    <row r="458" spans="1:9" hidden="1">
      <c r="A458" s="27" t="s">
        <v>55</v>
      </c>
      <c r="B458" s="266" t="s">
        <v>65</v>
      </c>
      <c r="C458" s="28" t="s">
        <v>64</v>
      </c>
      <c r="D458" s="305" t="s">
        <v>311</v>
      </c>
      <c r="E458" s="305"/>
      <c r="F458" s="305"/>
      <c r="G458" s="305"/>
    </row>
    <row r="459" spans="1:9" hidden="1">
      <c r="A459" s="27" t="s">
        <v>55</v>
      </c>
      <c r="B459" s="266" t="s">
        <v>4</v>
      </c>
      <c r="C459" s="28" t="s">
        <v>64</v>
      </c>
      <c r="D459" s="306" t="s">
        <v>10</v>
      </c>
      <c r="E459" s="306"/>
      <c r="F459" s="306"/>
      <c r="G459" s="306"/>
    </row>
    <row r="460" spans="1:9" hidden="1">
      <c r="A460" s="27" t="s">
        <v>55</v>
      </c>
      <c r="B460" s="266" t="s">
        <v>3</v>
      </c>
      <c r="C460" s="28"/>
      <c r="D460" s="266">
        <v>2015</v>
      </c>
      <c r="E460" s="266"/>
      <c r="F460" s="266"/>
      <c r="G460" s="266"/>
    </row>
    <row r="461" spans="1:9" hidden="1">
      <c r="A461" s="27" t="s">
        <v>55</v>
      </c>
      <c r="B461" s="30" t="s">
        <v>66</v>
      </c>
      <c r="C461" s="30" t="s">
        <v>64</v>
      </c>
      <c r="D461" s="301" t="s">
        <v>312</v>
      </c>
      <c r="E461" s="301"/>
      <c r="F461" s="301"/>
      <c r="G461" s="301"/>
    </row>
    <row r="462" spans="1:9" hidden="1">
      <c r="A462" s="27" t="s">
        <v>55</v>
      </c>
      <c r="B462" s="30" t="s">
        <v>67</v>
      </c>
      <c r="C462" s="30" t="s">
        <v>64</v>
      </c>
      <c r="D462" s="301" t="s">
        <v>313</v>
      </c>
      <c r="E462" s="301"/>
      <c r="F462" s="301"/>
      <c r="G462" s="301"/>
    </row>
    <row r="463" spans="1:9" hidden="1">
      <c r="A463" s="27" t="s">
        <v>55</v>
      </c>
      <c r="B463" s="30" t="s">
        <v>69</v>
      </c>
      <c r="C463" s="30" t="s">
        <v>64</v>
      </c>
      <c r="D463" s="301" t="s">
        <v>277</v>
      </c>
      <c r="E463" s="301"/>
      <c r="F463" s="301"/>
      <c r="G463" s="301"/>
    </row>
    <row r="464" spans="1:9" hidden="1">
      <c r="A464" s="27" t="s">
        <v>55</v>
      </c>
      <c r="B464" s="30" t="s">
        <v>70</v>
      </c>
      <c r="C464" s="30" t="s">
        <v>64</v>
      </c>
      <c r="D464" s="301" t="s">
        <v>314</v>
      </c>
      <c r="E464" s="301"/>
      <c r="F464" s="301"/>
      <c r="G464" s="301"/>
    </row>
    <row r="465" spans="1:7" hidden="1">
      <c r="A465" s="27" t="s">
        <v>55</v>
      </c>
      <c r="B465" s="30" t="s">
        <v>71</v>
      </c>
      <c r="C465" s="30" t="s">
        <v>64</v>
      </c>
      <c r="D465" s="301" t="s">
        <v>315</v>
      </c>
      <c r="E465" s="301"/>
      <c r="F465" s="301"/>
      <c r="G465" s="301"/>
    </row>
    <row r="466" spans="1:7" hidden="1">
      <c r="A466" s="27" t="s">
        <v>55</v>
      </c>
      <c r="B466" s="30" t="s">
        <v>72</v>
      </c>
      <c r="C466" s="30" t="s">
        <v>64</v>
      </c>
      <c r="D466" s="301" t="s">
        <v>316</v>
      </c>
      <c r="E466" s="301"/>
      <c r="F466" s="301"/>
      <c r="G466" s="301"/>
    </row>
    <row r="467" spans="1:7" hidden="1">
      <c r="A467" s="27" t="s">
        <v>55</v>
      </c>
      <c r="B467" s="30" t="s">
        <v>73</v>
      </c>
      <c r="C467" s="30" t="s">
        <v>64</v>
      </c>
      <c r="D467" s="301" t="s">
        <v>317</v>
      </c>
      <c r="E467" s="301"/>
      <c r="F467" s="301"/>
      <c r="G467" s="301"/>
    </row>
    <row r="468" spans="1:7" hidden="1">
      <c r="A468" s="27" t="s">
        <v>55</v>
      </c>
      <c r="B468" s="30" t="s">
        <v>74</v>
      </c>
      <c r="C468" s="30" t="s">
        <v>64</v>
      </c>
      <c r="D468" s="301" t="s">
        <v>318</v>
      </c>
      <c r="E468" s="301"/>
      <c r="F468" s="301"/>
      <c r="G468" s="301"/>
    </row>
    <row r="469" spans="1:7" hidden="1">
      <c r="A469" s="27" t="s">
        <v>55</v>
      </c>
      <c r="B469" s="30" t="s">
        <v>75</v>
      </c>
      <c r="C469" s="30" t="s">
        <v>64</v>
      </c>
      <c r="D469" s="301" t="s">
        <v>319</v>
      </c>
      <c r="E469" s="301"/>
      <c r="F469" s="301"/>
      <c r="G469" s="301"/>
    </row>
    <row r="470" spans="1:7" hidden="1">
      <c r="A470" s="27" t="s">
        <v>55</v>
      </c>
      <c r="B470" s="30" t="s">
        <v>78</v>
      </c>
      <c r="C470" s="30" t="s">
        <v>64</v>
      </c>
      <c r="D470" s="301" t="s">
        <v>320</v>
      </c>
      <c r="E470" s="301"/>
      <c r="F470" s="301"/>
      <c r="G470" s="301"/>
    </row>
    <row r="471" spans="1:7" hidden="1">
      <c r="A471" s="27" t="s">
        <v>55</v>
      </c>
      <c r="B471" s="30" t="s">
        <v>79</v>
      </c>
      <c r="C471" s="30" t="s">
        <v>64</v>
      </c>
      <c r="D471" s="301" t="s">
        <v>321</v>
      </c>
      <c r="E471" s="301"/>
      <c r="F471" s="301"/>
      <c r="G471" s="301"/>
    </row>
    <row r="472" spans="1:7" hidden="1">
      <c r="A472" s="27" t="s">
        <v>55</v>
      </c>
      <c r="B472" s="30" t="s">
        <v>80</v>
      </c>
      <c r="C472" s="30" t="s">
        <v>64</v>
      </c>
      <c r="D472" s="301" t="s">
        <v>322</v>
      </c>
      <c r="E472" s="301"/>
      <c r="F472" s="301"/>
      <c r="G472" s="301"/>
    </row>
    <row r="473" spans="1:7" ht="36" hidden="1" customHeight="1">
      <c r="A473" s="27" t="s">
        <v>81</v>
      </c>
      <c r="B473" s="28" t="s">
        <v>82</v>
      </c>
      <c r="C473" s="30" t="s">
        <v>64</v>
      </c>
      <c r="D473" s="348" t="s">
        <v>302</v>
      </c>
      <c r="E473" s="348"/>
      <c r="F473" s="348"/>
      <c r="G473" s="348"/>
    </row>
    <row r="474" spans="1:7" ht="21.75" hidden="1" customHeight="1">
      <c r="A474" s="27" t="s">
        <v>55</v>
      </c>
      <c r="B474" s="28" t="s">
        <v>83</v>
      </c>
      <c r="C474" s="30" t="s">
        <v>64</v>
      </c>
      <c r="D474" s="262" t="s">
        <v>84</v>
      </c>
      <c r="E474" s="32" t="s">
        <v>85</v>
      </c>
      <c r="F474" s="266" t="s">
        <v>86</v>
      </c>
      <c r="G474" s="28" t="s">
        <v>87</v>
      </c>
    </row>
    <row r="475" spans="1:7" ht="21.75" hidden="1" customHeight="1">
      <c r="A475" s="27" t="s">
        <v>55</v>
      </c>
      <c r="B475" s="5" t="s">
        <v>88</v>
      </c>
      <c r="C475" s="30" t="s">
        <v>64</v>
      </c>
      <c r="D475" s="262" t="s">
        <v>89</v>
      </c>
      <c r="E475" s="32" t="s">
        <v>90</v>
      </c>
      <c r="F475" s="266" t="s">
        <v>91</v>
      </c>
      <c r="G475" s="28" t="s">
        <v>92</v>
      </c>
    </row>
    <row r="476" spans="1:7" ht="21.75" hidden="1" customHeight="1">
      <c r="A476" s="27" t="s">
        <v>55</v>
      </c>
      <c r="B476" s="5" t="s">
        <v>93</v>
      </c>
      <c r="C476" s="30" t="s">
        <v>64</v>
      </c>
      <c r="D476" s="262" t="s">
        <v>94</v>
      </c>
      <c r="E476" s="32" t="s">
        <v>90</v>
      </c>
      <c r="F476" s="266" t="s">
        <v>95</v>
      </c>
      <c r="G476" s="28" t="s">
        <v>92</v>
      </c>
    </row>
    <row r="477" spans="1:7" ht="21.75" hidden="1" customHeight="1">
      <c r="A477" s="27" t="s">
        <v>55</v>
      </c>
      <c r="B477" s="5" t="s">
        <v>96</v>
      </c>
      <c r="C477" s="30" t="s">
        <v>64</v>
      </c>
      <c r="D477" s="262" t="s">
        <v>89</v>
      </c>
      <c r="E477" s="32" t="s">
        <v>90</v>
      </c>
      <c r="F477" s="266" t="s">
        <v>97</v>
      </c>
      <c r="G477" s="28" t="s">
        <v>92</v>
      </c>
    </row>
    <row r="478" spans="1:7" ht="21.75" hidden="1" customHeight="1">
      <c r="A478" s="27" t="s">
        <v>55</v>
      </c>
      <c r="B478" s="5" t="s">
        <v>98</v>
      </c>
      <c r="C478" s="30" t="s">
        <v>64</v>
      </c>
      <c r="D478" s="262" t="s">
        <v>99</v>
      </c>
      <c r="E478" s="32" t="s">
        <v>90</v>
      </c>
      <c r="F478" s="266" t="s">
        <v>100</v>
      </c>
      <c r="G478" s="28" t="s">
        <v>92</v>
      </c>
    </row>
    <row r="479" spans="1:7" ht="21.75" hidden="1" customHeight="1">
      <c r="A479" s="27" t="s">
        <v>55</v>
      </c>
      <c r="B479" s="5" t="s">
        <v>101</v>
      </c>
      <c r="C479" s="30" t="s">
        <v>64</v>
      </c>
      <c r="D479" s="262" t="s">
        <v>99</v>
      </c>
      <c r="E479" s="32" t="s">
        <v>90</v>
      </c>
      <c r="F479" s="266" t="s">
        <v>102</v>
      </c>
      <c r="G479" s="28" t="s">
        <v>103</v>
      </c>
    </row>
    <row r="480" spans="1:7" ht="21.75" hidden="1" customHeight="1">
      <c r="A480" s="27" t="s">
        <v>55</v>
      </c>
      <c r="B480" s="5" t="s">
        <v>104</v>
      </c>
      <c r="C480" s="30" t="s">
        <v>64</v>
      </c>
      <c r="D480" s="262" t="s">
        <v>94</v>
      </c>
      <c r="E480" s="32" t="s">
        <v>90</v>
      </c>
      <c r="F480" s="266" t="s">
        <v>105</v>
      </c>
      <c r="G480" s="28" t="s">
        <v>106</v>
      </c>
    </row>
    <row r="481" spans="1:7" ht="21.75" hidden="1" customHeight="1">
      <c r="A481" s="27" t="s">
        <v>55</v>
      </c>
      <c r="B481" s="5" t="s">
        <v>107</v>
      </c>
      <c r="C481" s="30" t="s">
        <v>64</v>
      </c>
      <c r="D481" s="262" t="s">
        <v>108</v>
      </c>
      <c r="E481" s="32" t="s">
        <v>90</v>
      </c>
      <c r="F481" s="266" t="s">
        <v>109</v>
      </c>
      <c r="G481" s="28" t="s">
        <v>110</v>
      </c>
    </row>
    <row r="482" spans="1:7" ht="21.75" hidden="1" customHeight="1">
      <c r="A482" s="27" t="s">
        <v>55</v>
      </c>
      <c r="B482" s="28" t="s">
        <v>111</v>
      </c>
      <c r="C482" s="30" t="s">
        <v>64</v>
      </c>
      <c r="D482" s="5" t="s">
        <v>112</v>
      </c>
      <c r="E482" s="32" t="s">
        <v>90</v>
      </c>
      <c r="F482" s="266" t="s">
        <v>113</v>
      </c>
      <c r="G482" s="28" t="s">
        <v>110</v>
      </c>
    </row>
    <row r="483" spans="1:7" ht="21.75" hidden="1" customHeight="1">
      <c r="A483" s="27" t="s">
        <v>55</v>
      </c>
      <c r="B483" s="28" t="s">
        <v>114</v>
      </c>
      <c r="C483" s="30" t="s">
        <v>64</v>
      </c>
      <c r="D483" s="262" t="s">
        <v>115</v>
      </c>
      <c r="E483" s="32" t="s">
        <v>90</v>
      </c>
      <c r="F483" s="266" t="s">
        <v>116</v>
      </c>
      <c r="G483" s="28" t="s">
        <v>110</v>
      </c>
    </row>
    <row r="484" spans="1:7" ht="21.75" hidden="1" customHeight="1">
      <c r="A484" s="27" t="s">
        <v>55</v>
      </c>
      <c r="B484" s="28" t="s">
        <v>117</v>
      </c>
      <c r="C484" s="30" t="s">
        <v>64</v>
      </c>
      <c r="D484" s="262" t="s">
        <v>94</v>
      </c>
      <c r="E484" s="32" t="s">
        <v>90</v>
      </c>
      <c r="F484" s="266" t="s">
        <v>118</v>
      </c>
      <c r="G484" s="28" t="s">
        <v>110</v>
      </c>
    </row>
    <row r="485" spans="1:7" ht="21.75" hidden="1" customHeight="1">
      <c r="A485" s="27" t="s">
        <v>55</v>
      </c>
      <c r="B485" s="28" t="s">
        <v>119</v>
      </c>
      <c r="C485" s="30" t="s">
        <v>64</v>
      </c>
      <c r="D485" s="262" t="s">
        <v>120</v>
      </c>
      <c r="E485" s="32" t="s">
        <v>90</v>
      </c>
      <c r="F485" s="266" t="s">
        <v>121</v>
      </c>
      <c r="G485" s="28" t="s">
        <v>110</v>
      </c>
    </row>
    <row r="486" spans="1:7" ht="21.75" hidden="1" customHeight="1">
      <c r="A486" s="27" t="s">
        <v>55</v>
      </c>
      <c r="B486" s="28" t="s">
        <v>122</v>
      </c>
      <c r="C486" s="30" t="s">
        <v>64</v>
      </c>
      <c r="D486" s="262" t="s">
        <v>108</v>
      </c>
      <c r="E486" s="32" t="s">
        <v>90</v>
      </c>
      <c r="F486" s="266" t="s">
        <v>123</v>
      </c>
      <c r="G486" s="28" t="s">
        <v>110</v>
      </c>
    </row>
    <row r="487" spans="1:7" ht="21.75" hidden="1" customHeight="1">
      <c r="A487" s="27" t="s">
        <v>55</v>
      </c>
      <c r="B487" s="28" t="s">
        <v>124</v>
      </c>
      <c r="C487" s="30" t="s">
        <v>64</v>
      </c>
      <c r="D487" s="262" t="s">
        <v>108</v>
      </c>
      <c r="E487" s="32" t="s">
        <v>90</v>
      </c>
      <c r="F487" s="266" t="s">
        <v>125</v>
      </c>
      <c r="G487" s="28" t="s">
        <v>126</v>
      </c>
    </row>
    <row r="488" spans="1:7" ht="21.75" hidden="1" customHeight="1">
      <c r="A488" s="27" t="s">
        <v>55</v>
      </c>
      <c r="B488" s="28" t="s">
        <v>127</v>
      </c>
      <c r="C488" s="30" t="s">
        <v>64</v>
      </c>
      <c r="D488" s="262" t="s">
        <v>108</v>
      </c>
      <c r="E488" s="32" t="s">
        <v>90</v>
      </c>
      <c r="F488" s="266" t="s">
        <v>128</v>
      </c>
      <c r="G488" s="28" t="s">
        <v>129</v>
      </c>
    </row>
    <row r="489" spans="1:7" ht="21.75" hidden="1" customHeight="1">
      <c r="A489" s="27" t="s">
        <v>55</v>
      </c>
      <c r="B489" s="28" t="s">
        <v>130</v>
      </c>
      <c r="C489" s="30" t="s">
        <v>64</v>
      </c>
      <c r="D489" s="262" t="s">
        <v>131</v>
      </c>
      <c r="E489" s="32" t="s">
        <v>90</v>
      </c>
      <c r="F489" s="266" t="s">
        <v>132</v>
      </c>
      <c r="G489" s="28" t="s">
        <v>129</v>
      </c>
    </row>
    <row r="490" spans="1:7" ht="21.75" hidden="1" customHeight="1">
      <c r="A490" s="27" t="s">
        <v>55</v>
      </c>
      <c r="B490" s="5" t="s">
        <v>133</v>
      </c>
      <c r="C490" s="30" t="s">
        <v>64</v>
      </c>
      <c r="D490" s="262" t="s">
        <v>134</v>
      </c>
      <c r="E490" s="32" t="s">
        <v>90</v>
      </c>
      <c r="F490" s="266" t="s">
        <v>135</v>
      </c>
      <c r="G490" s="28" t="s">
        <v>129</v>
      </c>
    </row>
    <row r="491" spans="1:7" ht="21.75" hidden="1" customHeight="1">
      <c r="A491" s="27" t="s">
        <v>55</v>
      </c>
      <c r="B491" s="28" t="s">
        <v>136</v>
      </c>
      <c r="C491" s="30" t="s">
        <v>64</v>
      </c>
      <c r="D491" s="262" t="s">
        <v>131</v>
      </c>
      <c r="E491" s="32" t="s">
        <v>90</v>
      </c>
      <c r="F491" s="266" t="s">
        <v>137</v>
      </c>
      <c r="G491" s="28" t="s">
        <v>129</v>
      </c>
    </row>
    <row r="492" spans="1:7" ht="21.75" hidden="1" customHeight="1">
      <c r="A492" s="27" t="s">
        <v>55</v>
      </c>
      <c r="B492" s="28" t="s">
        <v>138</v>
      </c>
      <c r="C492" s="30" t="s">
        <v>64</v>
      </c>
      <c r="D492" s="262" t="s">
        <v>131</v>
      </c>
      <c r="E492" s="32" t="s">
        <v>90</v>
      </c>
      <c r="F492" s="266" t="s">
        <v>139</v>
      </c>
      <c r="G492" s="28" t="s">
        <v>87</v>
      </c>
    </row>
    <row r="493" spans="1:7" ht="21.75" hidden="1" customHeight="1">
      <c r="A493" s="27" t="s">
        <v>55</v>
      </c>
      <c r="B493" s="28" t="s">
        <v>140</v>
      </c>
      <c r="C493" s="30" t="s">
        <v>64</v>
      </c>
      <c r="D493" s="262" t="s">
        <v>94</v>
      </c>
      <c r="E493" s="32" t="s">
        <v>90</v>
      </c>
      <c r="F493" s="266" t="s">
        <v>141</v>
      </c>
      <c r="G493" s="28" t="s">
        <v>87</v>
      </c>
    </row>
    <row r="494" spans="1:7" ht="21.75" hidden="1" customHeight="1">
      <c r="A494" s="27" t="s">
        <v>55</v>
      </c>
      <c r="B494" s="28" t="s">
        <v>142</v>
      </c>
      <c r="C494" s="30" t="s">
        <v>64</v>
      </c>
      <c r="D494" s="262" t="s">
        <v>94</v>
      </c>
      <c r="E494" s="32" t="s">
        <v>90</v>
      </c>
      <c r="F494" s="266" t="s">
        <v>143</v>
      </c>
      <c r="G494" s="28" t="s">
        <v>144</v>
      </c>
    </row>
    <row r="495" spans="1:7" ht="21.75" hidden="1" customHeight="1">
      <c r="A495" s="27" t="s">
        <v>55</v>
      </c>
      <c r="B495" s="28" t="s">
        <v>145</v>
      </c>
      <c r="C495" s="30" t="s">
        <v>64</v>
      </c>
      <c r="D495" s="262" t="s">
        <v>99</v>
      </c>
      <c r="E495" s="32" t="s">
        <v>90</v>
      </c>
      <c r="F495" s="266" t="s">
        <v>146</v>
      </c>
      <c r="G495" s="28" t="s">
        <v>147</v>
      </c>
    </row>
    <row r="496" spans="1:7" ht="21.75" hidden="1" customHeight="1">
      <c r="A496" s="27" t="s">
        <v>55</v>
      </c>
      <c r="B496" s="28" t="s">
        <v>148</v>
      </c>
      <c r="C496" s="30" t="s">
        <v>64</v>
      </c>
      <c r="D496" s="262" t="s">
        <v>99</v>
      </c>
      <c r="E496" s="32" t="s">
        <v>90</v>
      </c>
      <c r="F496" s="266" t="s">
        <v>149</v>
      </c>
      <c r="G496" s="28" t="s">
        <v>150</v>
      </c>
    </row>
    <row r="497" spans="1:9" ht="21.75" hidden="1" customHeight="1">
      <c r="A497" s="27" t="s">
        <v>55</v>
      </c>
      <c r="B497" s="5" t="s">
        <v>151</v>
      </c>
      <c r="C497" s="30" t="s">
        <v>64</v>
      </c>
      <c r="D497" s="262" t="s">
        <v>99</v>
      </c>
      <c r="E497" s="32" t="s">
        <v>90</v>
      </c>
      <c r="F497" s="5" t="s">
        <v>152</v>
      </c>
      <c r="G497" s="33" t="s">
        <v>147</v>
      </c>
    </row>
    <row r="498" spans="1:9" ht="21.75" hidden="1" customHeight="1">
      <c r="A498" s="27" t="s">
        <v>55</v>
      </c>
      <c r="B498" s="5" t="s">
        <v>153</v>
      </c>
      <c r="C498" s="30" t="s">
        <v>64</v>
      </c>
      <c r="D498" s="33" t="s">
        <v>94</v>
      </c>
      <c r="E498" s="32" t="s">
        <v>90</v>
      </c>
      <c r="F498" s="5" t="s">
        <v>154</v>
      </c>
      <c r="G498" s="33" t="s">
        <v>155</v>
      </c>
    </row>
    <row r="499" spans="1:9" ht="21.75" hidden="1" customHeight="1">
      <c r="A499" s="27" t="s">
        <v>55</v>
      </c>
      <c r="B499" s="5" t="s">
        <v>156</v>
      </c>
      <c r="C499" s="30" t="s">
        <v>64</v>
      </c>
      <c r="D499" s="33" t="s">
        <v>115</v>
      </c>
      <c r="E499" s="32" t="s">
        <v>90</v>
      </c>
      <c r="F499" s="5" t="s">
        <v>157</v>
      </c>
      <c r="G499" s="33" t="s">
        <v>155</v>
      </c>
    </row>
    <row r="500" spans="1:9" ht="21.75" hidden="1" customHeight="1">
      <c r="A500" s="27" t="s">
        <v>55</v>
      </c>
      <c r="B500" s="5" t="s">
        <v>158</v>
      </c>
      <c r="C500" s="30" t="s">
        <v>64</v>
      </c>
      <c r="D500" s="33" t="s">
        <v>99</v>
      </c>
      <c r="E500" s="32" t="s">
        <v>90</v>
      </c>
      <c r="F500" s="5" t="s">
        <v>159</v>
      </c>
      <c r="G500" s="33" t="s">
        <v>155</v>
      </c>
    </row>
    <row r="501" spans="1:9" ht="21.75" hidden="1" customHeight="1">
      <c r="A501" s="27" t="s">
        <v>55</v>
      </c>
      <c r="B501" s="5" t="s">
        <v>160</v>
      </c>
      <c r="C501" s="30" t="s">
        <v>64</v>
      </c>
      <c r="D501" s="33" t="s">
        <v>161</v>
      </c>
      <c r="E501" s="32"/>
      <c r="F501" s="266"/>
      <c r="G501" s="28"/>
    </row>
    <row r="502" spans="1:9" ht="21.75" hidden="1" customHeight="1">
      <c r="A502" s="27" t="s">
        <v>55</v>
      </c>
      <c r="C502" s="30" t="s">
        <v>64</v>
      </c>
      <c r="E502" s="32"/>
      <c r="F502" s="266"/>
      <c r="G502" s="28"/>
    </row>
    <row r="503" spans="1:9" ht="21.75" hidden="1" customHeight="1">
      <c r="A503" s="27" t="s">
        <v>55</v>
      </c>
      <c r="C503" s="30" t="s">
        <v>64</v>
      </c>
      <c r="E503" s="32"/>
      <c r="F503" s="266"/>
      <c r="G503" s="28"/>
    </row>
    <row r="504" spans="1:9" ht="21.75" hidden="1" customHeight="1">
      <c r="A504" s="27" t="s">
        <v>55</v>
      </c>
      <c r="C504" s="30" t="s">
        <v>64</v>
      </c>
      <c r="E504" s="32"/>
      <c r="F504" s="266"/>
      <c r="G504" s="28"/>
    </row>
    <row r="505" spans="1:9" ht="21.75" hidden="1" customHeight="1">
      <c r="A505" s="27" t="s">
        <v>55</v>
      </c>
      <c r="C505" s="30" t="s">
        <v>64</v>
      </c>
      <c r="E505" s="32"/>
      <c r="F505" s="266"/>
      <c r="G505" s="28"/>
    </row>
    <row r="506" spans="1:9" ht="21.75" hidden="1" customHeight="1">
      <c r="A506" s="27" t="s">
        <v>55</v>
      </c>
      <c r="B506" s="5" t="s">
        <v>116</v>
      </c>
      <c r="C506" s="30" t="s">
        <v>64</v>
      </c>
      <c r="D506" s="33" t="s">
        <v>161</v>
      </c>
      <c r="E506" s="34"/>
      <c r="F506" s="266" t="s">
        <v>162</v>
      </c>
      <c r="G506" s="28" t="s">
        <v>147</v>
      </c>
    </row>
    <row r="507" spans="1:9" ht="21.75" hidden="1" customHeight="1">
      <c r="A507" s="27" t="s">
        <v>55</v>
      </c>
      <c r="B507" s="28" t="s">
        <v>138</v>
      </c>
      <c r="C507" s="30" t="s">
        <v>64</v>
      </c>
      <c r="D507" s="262" t="s">
        <v>131</v>
      </c>
      <c r="E507" s="32"/>
      <c r="F507" s="266"/>
      <c r="G507" s="28"/>
    </row>
    <row r="508" spans="1:9" ht="8.25" hidden="1" customHeight="1">
      <c r="A508" s="19"/>
      <c r="B508" s="314"/>
      <c r="C508" s="314"/>
      <c r="D508" s="314"/>
      <c r="E508" s="314"/>
      <c r="F508" s="314"/>
      <c r="G508" s="314"/>
    </row>
    <row r="509" spans="1:9" ht="21" hidden="1" customHeight="1">
      <c r="A509" s="303" t="s">
        <v>273</v>
      </c>
      <c r="B509" s="303"/>
      <c r="C509" s="303"/>
      <c r="D509" s="303"/>
      <c r="E509" s="303"/>
      <c r="F509" s="303"/>
      <c r="G509" s="303"/>
    </row>
    <row r="510" spans="1:9" ht="21.75" hidden="1" customHeight="1">
      <c r="A510" s="303" t="s">
        <v>163</v>
      </c>
      <c r="B510" s="303"/>
      <c r="C510" s="303"/>
      <c r="D510" s="303"/>
      <c r="E510" s="303"/>
      <c r="F510" s="303"/>
      <c r="G510" s="303"/>
    </row>
    <row r="511" spans="1:9" ht="36" hidden="1" customHeight="1">
      <c r="A511" s="315" t="s">
        <v>164</v>
      </c>
      <c r="B511" s="315"/>
      <c r="C511" s="315"/>
      <c r="D511" s="315"/>
      <c r="E511" s="315"/>
      <c r="F511" s="315"/>
      <c r="G511" s="315"/>
      <c r="H511" s="36"/>
      <c r="I511" s="37"/>
    </row>
    <row r="512" spans="1:9" s="40" customFormat="1" ht="3" hidden="1" customHeight="1">
      <c r="A512" s="359"/>
      <c r="B512" s="359"/>
      <c r="C512" s="359"/>
      <c r="D512" s="359"/>
      <c r="E512" s="359"/>
      <c r="F512" s="359"/>
      <c r="G512" s="359"/>
      <c r="H512" s="38"/>
      <c r="I512" s="39"/>
    </row>
    <row r="513" spans="1:9" s="40" customFormat="1" ht="32.25" hidden="1" customHeight="1">
      <c r="A513" s="41" t="s">
        <v>55</v>
      </c>
      <c r="B513" s="360" t="s">
        <v>165</v>
      </c>
      <c r="C513" s="360"/>
      <c r="D513" s="360"/>
      <c r="E513" s="360"/>
      <c r="F513" s="360"/>
      <c r="G513" s="360"/>
      <c r="H513" s="42" t="s">
        <v>166</v>
      </c>
      <c r="I513" s="43"/>
    </row>
    <row r="514" spans="1:9" s="40" customFormat="1" ht="32.25" hidden="1" customHeight="1">
      <c r="A514" s="41" t="s">
        <v>55</v>
      </c>
      <c r="B514" s="360" t="s">
        <v>167</v>
      </c>
      <c r="C514" s="360"/>
      <c r="D514" s="360"/>
      <c r="E514" s="360"/>
      <c r="F514" s="360"/>
      <c r="G514" s="360"/>
      <c r="H514" s="42" t="s">
        <v>168</v>
      </c>
      <c r="I514" s="44"/>
    </row>
    <row r="515" spans="1:9" s="40" customFormat="1" ht="32.25" hidden="1" customHeight="1">
      <c r="A515" s="41" t="s">
        <v>55</v>
      </c>
      <c r="B515" s="360" t="s">
        <v>169</v>
      </c>
      <c r="C515" s="360"/>
      <c r="D515" s="360"/>
      <c r="E515" s="360"/>
      <c r="F515" s="360"/>
      <c r="G515" s="360"/>
      <c r="H515" s="361" t="s">
        <v>170</v>
      </c>
      <c r="I515" s="362"/>
    </row>
    <row r="516" spans="1:9" s="48" customFormat="1" hidden="1">
      <c r="A516" s="45" t="s">
        <v>81</v>
      </c>
      <c r="B516" s="350" t="s">
        <v>171</v>
      </c>
      <c r="C516" s="350"/>
      <c r="D516" s="350"/>
      <c r="E516" s="350"/>
      <c r="F516" s="350"/>
      <c r="G516" s="350"/>
      <c r="H516" s="46"/>
      <c r="I516" s="47"/>
    </row>
    <row r="517" spans="1:9" s="49" customFormat="1" ht="10.5" hidden="1" customHeight="1">
      <c r="B517" s="18"/>
      <c r="C517" s="18"/>
      <c r="D517" s="18"/>
      <c r="E517" s="18"/>
      <c r="F517" s="18"/>
      <c r="G517" s="50"/>
    </row>
    <row r="518" spans="1:9" s="52" customFormat="1" ht="24.75" hidden="1" customHeight="1">
      <c r="A518" s="51" t="s">
        <v>1</v>
      </c>
      <c r="B518" s="51" t="s">
        <v>172</v>
      </c>
      <c r="C518" s="65"/>
      <c r="D518" s="51" t="s">
        <v>173</v>
      </c>
      <c r="E518" s="51" t="s">
        <v>174</v>
      </c>
      <c r="F518" s="51" t="s">
        <v>175</v>
      </c>
      <c r="G518" s="51" t="s">
        <v>176</v>
      </c>
      <c r="I518" s="268"/>
    </row>
    <row r="519" spans="1:9" ht="16.350000000000001" hidden="1" customHeight="1">
      <c r="A519" s="54">
        <v>1</v>
      </c>
      <c r="B519" s="55" t="s">
        <v>177</v>
      </c>
      <c r="C519" s="202" t="s">
        <v>64</v>
      </c>
      <c r="D519" s="57" t="s">
        <v>324</v>
      </c>
      <c r="E519" s="57" t="str">
        <f>D519</f>
        <v xml:space="preserve">Ô tô xi téc </v>
      </c>
      <c r="F519" s="57" t="str">
        <f>D519</f>
        <v xml:space="preserve">Ô tô xi téc </v>
      </c>
      <c r="G519" s="57" t="str">
        <f>D519</f>
        <v xml:space="preserve">Ô tô xi téc </v>
      </c>
    </row>
    <row r="520" spans="1:9" ht="17.45" hidden="1" customHeight="1">
      <c r="A520" s="54">
        <v>2</v>
      </c>
      <c r="B520" s="55" t="s">
        <v>178</v>
      </c>
      <c r="C520" s="202" t="s">
        <v>64</v>
      </c>
      <c r="D520" s="57" t="s">
        <v>323</v>
      </c>
      <c r="E520" s="58" t="str">
        <f>D520</f>
        <v>Ô tô xi téc (chở xăng)</v>
      </c>
      <c r="F520" s="58" t="str">
        <f>D520</f>
        <v>Ô tô xi téc (chở xăng)</v>
      </c>
      <c r="G520" s="58" t="str">
        <f>D520</f>
        <v>Ô tô xi téc (chở xăng)</v>
      </c>
    </row>
    <row r="521" spans="1:9" hidden="1">
      <c r="A521" s="59" t="s">
        <v>55</v>
      </c>
      <c r="B521" s="55" t="s">
        <v>179</v>
      </c>
      <c r="C521" s="202"/>
      <c r="D521" s="58" t="str">
        <f>D458</f>
        <v>HOWO</v>
      </c>
      <c r="E521" s="58" t="str">
        <f>D521</f>
        <v>HOWO</v>
      </c>
      <c r="F521" s="58" t="s">
        <v>326</v>
      </c>
      <c r="G521" s="58" t="s">
        <v>328</v>
      </c>
    </row>
    <row r="522" spans="1:9" hidden="1">
      <c r="A522" s="59" t="s">
        <v>55</v>
      </c>
      <c r="B522" s="55" t="s">
        <v>3</v>
      </c>
      <c r="C522" s="202"/>
      <c r="D522" s="60">
        <f>D460</f>
        <v>2015</v>
      </c>
      <c r="E522" s="60">
        <f>D522</f>
        <v>2015</v>
      </c>
      <c r="F522" s="60">
        <f>D522</f>
        <v>2015</v>
      </c>
      <c r="G522" s="60">
        <f>D522</f>
        <v>2015</v>
      </c>
    </row>
    <row r="523" spans="1:9" hidden="1">
      <c r="A523" s="59" t="s">
        <v>55</v>
      </c>
      <c r="B523" s="55" t="s">
        <v>4</v>
      </c>
      <c r="C523" s="202"/>
      <c r="D523" s="58" t="str">
        <f>D459</f>
        <v>Trung Quốc</v>
      </c>
      <c r="E523" s="58" t="str">
        <f>D523</f>
        <v>Trung Quốc</v>
      </c>
      <c r="F523" s="58" t="str">
        <f>D523</f>
        <v>Trung Quốc</v>
      </c>
      <c r="G523" s="58" t="s">
        <v>12</v>
      </c>
    </row>
    <row r="524" spans="1:9" ht="69" hidden="1" customHeight="1">
      <c r="A524" s="54">
        <v>3</v>
      </c>
      <c r="B524" s="55" t="s">
        <v>180</v>
      </c>
      <c r="C524" s="203" t="s">
        <v>64</v>
      </c>
      <c r="D524" s="152"/>
      <c r="E524" s="153" t="s">
        <v>50</v>
      </c>
      <c r="F524" s="153" t="s">
        <v>51</v>
      </c>
      <c r="G524" s="153" t="s">
        <v>52</v>
      </c>
    </row>
    <row r="525" spans="1:9" s="63" customFormat="1" ht="21" hidden="1" customHeight="1">
      <c r="A525" s="54">
        <v>4</v>
      </c>
      <c r="B525" s="61" t="s">
        <v>181</v>
      </c>
      <c r="C525" s="204" t="s">
        <v>64</v>
      </c>
      <c r="D525" s="62" t="s">
        <v>279</v>
      </c>
      <c r="E525" s="62" t="s">
        <v>279</v>
      </c>
      <c r="F525" s="62" t="s">
        <v>279</v>
      </c>
      <c r="G525" s="62" t="s">
        <v>279</v>
      </c>
      <c r="I525" s="19"/>
    </row>
    <row r="526" spans="1:9" s="67" customFormat="1" ht="30.6" hidden="1" customHeight="1">
      <c r="A526" s="64">
        <v>5</v>
      </c>
      <c r="B526" s="65" t="s">
        <v>182</v>
      </c>
      <c r="C526" s="205" t="s">
        <v>64</v>
      </c>
      <c r="D526" s="66" t="s">
        <v>183</v>
      </c>
      <c r="E526" s="66" t="s">
        <v>183</v>
      </c>
      <c r="F526" s="66" t="s">
        <v>183</v>
      </c>
      <c r="G526" s="66" t="s">
        <v>183</v>
      </c>
      <c r="I526" s="68"/>
    </row>
    <row r="527" spans="1:9" ht="16.7" hidden="1" customHeight="1">
      <c r="A527" s="269">
        <v>6</v>
      </c>
      <c r="B527" s="70" t="s">
        <v>184</v>
      </c>
      <c r="C527" s="205" t="s">
        <v>64</v>
      </c>
      <c r="D527" s="71"/>
      <c r="E527" s="72">
        <v>870000000</v>
      </c>
      <c r="F527" s="72">
        <v>900000000</v>
      </c>
      <c r="G527" s="72">
        <v>800000000</v>
      </c>
    </row>
    <row r="528" spans="1:9" ht="21" hidden="1" customHeight="1">
      <c r="A528" s="269">
        <v>7</v>
      </c>
      <c r="B528" s="70" t="s">
        <v>185</v>
      </c>
      <c r="C528" s="205" t="s">
        <v>64</v>
      </c>
      <c r="D528" s="71"/>
      <c r="E528" s="73">
        <v>0.92</v>
      </c>
      <c r="F528" s="73">
        <v>0.92</v>
      </c>
      <c r="G528" s="73">
        <v>0.92</v>
      </c>
      <c r="I528" s="74" t="e">
        <f>E642</f>
        <v>#REF!</v>
      </c>
    </row>
    <row r="529" spans="1:9" ht="18" hidden="1" customHeight="1">
      <c r="A529" s="269">
        <v>8</v>
      </c>
      <c r="B529" s="70" t="s">
        <v>186</v>
      </c>
      <c r="C529" s="205" t="s">
        <v>64</v>
      </c>
      <c r="D529" s="71"/>
      <c r="E529" s="75" t="s">
        <v>281</v>
      </c>
      <c r="F529" s="75" t="s">
        <v>281</v>
      </c>
      <c r="G529" s="75" t="s">
        <v>281</v>
      </c>
    </row>
    <row r="530" spans="1:9" ht="20.45" hidden="1" customHeight="1">
      <c r="A530" s="269">
        <v>9</v>
      </c>
      <c r="B530" s="65" t="s">
        <v>187</v>
      </c>
      <c r="C530" s="205" t="s">
        <v>64</v>
      </c>
      <c r="D530" s="76" t="s">
        <v>188</v>
      </c>
      <c r="E530" s="76" t="s">
        <v>188</v>
      </c>
      <c r="F530" s="76" t="s">
        <v>188</v>
      </c>
      <c r="G530" s="76" t="s">
        <v>188</v>
      </c>
    </row>
    <row r="531" spans="1:9" ht="21" hidden="1" customHeight="1">
      <c r="A531" s="77" t="s">
        <v>55</v>
      </c>
      <c r="B531" s="65" t="s">
        <v>69</v>
      </c>
      <c r="C531" s="205"/>
      <c r="D531" s="76" t="s">
        <v>277</v>
      </c>
      <c r="E531" s="76" t="s">
        <v>307</v>
      </c>
      <c r="F531" s="76" t="s">
        <v>277</v>
      </c>
      <c r="G531" s="76" t="s">
        <v>277</v>
      </c>
    </row>
    <row r="532" spans="1:9" ht="16.7" hidden="1" customHeight="1">
      <c r="A532" s="77" t="s">
        <v>55</v>
      </c>
      <c r="B532" s="65" t="s">
        <v>189</v>
      </c>
      <c r="C532" s="205"/>
      <c r="D532" s="76" t="str">
        <f>D472</f>
        <v>29H - 412.69</v>
      </c>
      <c r="E532" s="76" t="s">
        <v>226</v>
      </c>
      <c r="F532" s="76" t="s">
        <v>280</v>
      </c>
      <c r="G532" s="76" t="s">
        <v>329</v>
      </c>
    </row>
    <row r="533" spans="1:9" ht="19.7" hidden="1" customHeight="1">
      <c r="A533" s="77" t="s">
        <v>55</v>
      </c>
      <c r="B533" s="65" t="s">
        <v>190</v>
      </c>
      <c r="C533" s="205"/>
      <c r="D533" s="76">
        <v>243599</v>
      </c>
      <c r="E533" s="76" t="s">
        <v>226</v>
      </c>
      <c r="F533" s="76" t="s">
        <v>226</v>
      </c>
      <c r="G533" s="76" t="s">
        <v>226</v>
      </c>
    </row>
    <row r="534" spans="1:9" ht="30.6" hidden="1" customHeight="1">
      <c r="A534" s="64">
        <v>10</v>
      </c>
      <c r="B534" s="65" t="s">
        <v>283</v>
      </c>
      <c r="C534" s="205" t="s">
        <v>64</v>
      </c>
      <c r="D534" s="71"/>
      <c r="E534" s="79">
        <f>E527*E528</f>
        <v>800400000</v>
      </c>
      <c r="F534" s="79">
        <f>F527*F528</f>
        <v>828000000</v>
      </c>
      <c r="G534" s="79">
        <f>G527*G528</f>
        <v>736000000</v>
      </c>
    </row>
    <row r="535" spans="1:9" ht="23.45" hidden="1" customHeight="1">
      <c r="A535" s="269">
        <v>11</v>
      </c>
      <c r="B535" s="70" t="s">
        <v>191</v>
      </c>
      <c r="C535" s="205" t="s">
        <v>64</v>
      </c>
      <c r="D535" s="80"/>
      <c r="E535" s="16" t="s">
        <v>325</v>
      </c>
      <c r="F535" s="81" t="s">
        <v>327</v>
      </c>
      <c r="G535" s="81" t="s">
        <v>327</v>
      </c>
    </row>
    <row r="536" spans="1:9" ht="21" hidden="1" customHeight="1">
      <c r="A536" s="269">
        <v>12</v>
      </c>
      <c r="B536" s="70" t="s">
        <v>192</v>
      </c>
      <c r="C536" s="205" t="s">
        <v>64</v>
      </c>
      <c r="D536" s="82"/>
      <c r="E536" s="82" t="str">
        <f>D525</f>
        <v>Tháng 10 năm 2023</v>
      </c>
      <c r="F536" s="82" t="str">
        <f>E536</f>
        <v>Tháng 10 năm 2023</v>
      </c>
      <c r="G536" s="82" t="str">
        <f>E536</f>
        <v>Tháng 10 năm 2023</v>
      </c>
    </row>
    <row r="537" spans="1:9" hidden="1">
      <c r="G537" s="83"/>
    </row>
    <row r="538" spans="1:9" ht="22.5" hidden="1" customHeight="1">
      <c r="A538" s="303" t="s">
        <v>193</v>
      </c>
      <c r="B538" s="303"/>
      <c r="C538" s="303"/>
      <c r="D538" s="303"/>
      <c r="E538" s="303"/>
      <c r="F538" s="303"/>
      <c r="G538" s="303"/>
    </row>
    <row r="539" spans="1:9" s="40" customFormat="1" ht="54.75" hidden="1" customHeight="1">
      <c r="A539" s="337" t="s">
        <v>194</v>
      </c>
      <c r="B539" s="337"/>
      <c r="C539" s="337"/>
      <c r="D539" s="337"/>
      <c r="E539" s="337"/>
      <c r="F539" s="337"/>
      <c r="G539" s="337"/>
      <c r="I539" s="85"/>
    </row>
    <row r="540" spans="1:9" s="40" customFormat="1" ht="72" hidden="1" customHeight="1">
      <c r="A540" s="337" t="s">
        <v>195</v>
      </c>
      <c r="B540" s="337"/>
      <c r="C540" s="337"/>
      <c r="D540" s="337"/>
      <c r="E540" s="337"/>
      <c r="F540" s="337"/>
      <c r="G540" s="337"/>
      <c r="I540" s="85"/>
    </row>
    <row r="541" spans="1:9" s="40" customFormat="1" ht="21" hidden="1" customHeight="1">
      <c r="A541" s="363" t="s">
        <v>196</v>
      </c>
      <c r="B541" s="363"/>
      <c r="C541" s="363"/>
      <c r="D541" s="363"/>
      <c r="E541" s="363"/>
      <c r="F541" s="363"/>
      <c r="G541" s="363"/>
      <c r="I541" s="85"/>
    </row>
    <row r="542" spans="1:9" s="40" customFormat="1" ht="21" hidden="1" customHeight="1">
      <c r="A542" s="86" t="s">
        <v>55</v>
      </c>
      <c r="B542" s="337" t="s">
        <v>197</v>
      </c>
      <c r="C542" s="337"/>
      <c r="D542" s="337"/>
      <c r="E542" s="337"/>
      <c r="F542" s="337"/>
      <c r="G542" s="337"/>
      <c r="I542" s="85"/>
    </row>
    <row r="543" spans="1:9" s="40" customFormat="1" ht="21" hidden="1" customHeight="1">
      <c r="A543" s="87"/>
      <c r="B543" s="88" t="s">
        <v>198</v>
      </c>
      <c r="C543" s="88"/>
      <c r="D543" s="355" t="str">
        <f>D606&amp;". Do lấy TSĐG làm chuẩn nên tổ thẩm định đánh giá TSĐG đạt tỷ lệ 100%"</f>
        <v>Giấy đăng ký xe, đăng kiểm xe. Do lấy TSĐG làm chuẩn nên tổ thẩm định đánh giá TSĐG đạt tỷ lệ 100%</v>
      </c>
      <c r="E543" s="356"/>
      <c r="F543" s="356"/>
      <c r="G543" s="356"/>
      <c r="I543" s="85"/>
    </row>
    <row r="544" spans="1:9" s="40" customFormat="1" ht="21" hidden="1" customHeight="1">
      <c r="A544" s="86" t="s">
        <v>199</v>
      </c>
      <c r="B544" s="88" t="s">
        <v>200</v>
      </c>
      <c r="C544" s="88" t="s">
        <v>64</v>
      </c>
      <c r="D544" s="358" t="str">
        <f>E606</f>
        <v>Giấy đăng ký xe, đăng kiểm xe</v>
      </c>
      <c r="E544" s="358"/>
      <c r="F544" s="332" t="str">
        <f>IF(D545&gt;100%,"Lợi thế hơn tài sản thẩm định giá",IF(D545=100%,"Tương đương tài sản thẩm định giá",IF(D545&lt;100%,"Kém lợi thế hơn tài sản thẩm định giá")))</f>
        <v>Tương đương tài sản thẩm định giá</v>
      </c>
      <c r="G544" s="332"/>
      <c r="I544" s="85"/>
    </row>
    <row r="545" spans="1:9" s="40" customFormat="1" ht="21" hidden="1" customHeight="1">
      <c r="A545" s="86"/>
      <c r="B545" s="271" t="s">
        <v>201</v>
      </c>
      <c r="C545" s="88" t="s">
        <v>64</v>
      </c>
      <c r="D545" s="90">
        <f>E607</f>
        <v>1</v>
      </c>
      <c r="E545" s="271"/>
      <c r="F545" s="271"/>
      <c r="G545" s="272"/>
      <c r="I545" s="85"/>
    </row>
    <row r="546" spans="1:9" s="40" customFormat="1" ht="21" hidden="1" customHeight="1">
      <c r="A546" s="86" t="s">
        <v>199</v>
      </c>
      <c r="B546" s="88" t="s">
        <v>202</v>
      </c>
      <c r="C546" s="88" t="s">
        <v>64</v>
      </c>
      <c r="D546" s="91" t="str">
        <f>F606</f>
        <v>Giấy đăng ký xe, đăng kiểm xe</v>
      </c>
      <c r="E546" s="92"/>
      <c r="F546" s="332" t="str">
        <f>IF(D547&gt;100%,"Lợi thế hơn tài sản thẩm định giá",IF(D547=100%,"Tương đương tài sản thẩm định giá",IF(D547&lt;100%,"Kém lợi thế hơn tài sản thẩm định giá")))</f>
        <v>Tương đương tài sản thẩm định giá</v>
      </c>
      <c r="G546" s="332"/>
      <c r="I546" s="85"/>
    </row>
    <row r="547" spans="1:9" s="40" customFormat="1" ht="21" hidden="1" customHeight="1">
      <c r="A547" s="86"/>
      <c r="B547" s="271" t="s">
        <v>203</v>
      </c>
      <c r="C547" s="88" t="s">
        <v>64</v>
      </c>
      <c r="D547" s="90">
        <f>F607</f>
        <v>1</v>
      </c>
      <c r="E547" s="271"/>
      <c r="F547" s="271"/>
      <c r="G547" s="272"/>
      <c r="I547" s="85"/>
    </row>
    <row r="548" spans="1:9" s="40" customFormat="1" ht="21" hidden="1" customHeight="1">
      <c r="A548" s="86" t="s">
        <v>199</v>
      </c>
      <c r="B548" s="88" t="s">
        <v>204</v>
      </c>
      <c r="C548" s="88" t="s">
        <v>64</v>
      </c>
      <c r="D548" s="91" t="str">
        <f>G606</f>
        <v>Giấy đăng ký xe, đăng kiểm xe</v>
      </c>
      <c r="E548" s="92"/>
      <c r="F548" s="332" t="str">
        <f>IF(D549&gt;100%,"Lợi thế hơn tài sản thẩm định giá",IF(D549=100%,"Tương đương tài sản thẩm định giá",IF(D549&lt;100%,"Kém lợi thế hơn tài sản thẩm định giá")))</f>
        <v>Tương đương tài sản thẩm định giá</v>
      </c>
      <c r="G548" s="332"/>
      <c r="I548" s="85"/>
    </row>
    <row r="549" spans="1:9" s="40" customFormat="1" ht="21" hidden="1" customHeight="1">
      <c r="A549" s="86"/>
      <c r="B549" s="271" t="s">
        <v>205</v>
      </c>
      <c r="C549" s="88" t="s">
        <v>64</v>
      </c>
      <c r="D549" s="90">
        <f>G607</f>
        <v>1</v>
      </c>
      <c r="E549" s="271"/>
      <c r="F549" s="271"/>
      <c r="G549" s="271"/>
      <c r="I549" s="85"/>
    </row>
    <row r="550" spans="1:9" s="40" customFormat="1" ht="21" hidden="1" customHeight="1">
      <c r="A550" s="86" t="s">
        <v>55</v>
      </c>
      <c r="B550" s="337" t="s">
        <v>206</v>
      </c>
      <c r="C550" s="337"/>
      <c r="D550" s="337"/>
      <c r="E550" s="337"/>
      <c r="F550" s="337"/>
      <c r="G550" s="337"/>
      <c r="I550" s="85"/>
    </row>
    <row r="551" spans="1:9" s="40" customFormat="1" ht="21" hidden="1" customHeight="1">
      <c r="A551" s="87"/>
      <c r="B551" s="88" t="s">
        <v>198</v>
      </c>
      <c r="C551" s="88"/>
      <c r="D551" s="355" t="str">
        <f>D611&amp;". Do lấy TSĐG làm chuẩn nên tổ thẩm định đánh giá TSĐG đạt tỷ lệ 100%"</f>
        <v>2015. Do lấy TSĐG làm chuẩn nên tổ thẩm định đánh giá TSĐG đạt tỷ lệ 100%</v>
      </c>
      <c r="E551" s="356"/>
      <c r="F551" s="356"/>
      <c r="G551" s="356"/>
      <c r="I551" s="85"/>
    </row>
    <row r="552" spans="1:9" s="40" customFormat="1" ht="21" hidden="1" customHeight="1">
      <c r="A552" s="86" t="s">
        <v>199</v>
      </c>
      <c r="B552" s="88" t="s">
        <v>200</v>
      </c>
      <c r="C552" s="88" t="s">
        <v>64</v>
      </c>
      <c r="D552" s="358" t="s">
        <v>207</v>
      </c>
      <c r="E552" s="358"/>
      <c r="F552" s="332" t="str">
        <f>IF(D553&gt;100%,"Lợi thế hơn tài sản thẩm định giá",IF(D553=100%,"Tương đương tài sản thẩm định giá",IF(D553&lt;100%,"Kém lợi thế hơn tài sản thẩm định giá")))</f>
        <v>Tương đương tài sản thẩm định giá</v>
      </c>
      <c r="G552" s="332"/>
      <c r="I552" s="85"/>
    </row>
    <row r="553" spans="1:9" s="40" customFormat="1" ht="21" hidden="1" customHeight="1">
      <c r="A553" s="86"/>
      <c r="B553" s="271" t="s">
        <v>201</v>
      </c>
      <c r="C553" s="88" t="s">
        <v>64</v>
      </c>
      <c r="D553" s="90">
        <f>E612</f>
        <v>1</v>
      </c>
      <c r="E553" s="271"/>
      <c r="F553" s="271"/>
      <c r="G553" s="272"/>
      <c r="I553" s="85"/>
    </row>
    <row r="554" spans="1:9" s="40" customFormat="1" ht="21" hidden="1" customHeight="1">
      <c r="A554" s="86" t="s">
        <v>199</v>
      </c>
      <c r="B554" s="88" t="s">
        <v>202</v>
      </c>
      <c r="C554" s="88" t="s">
        <v>64</v>
      </c>
      <c r="D554" s="91" t="s">
        <v>207</v>
      </c>
      <c r="E554" s="92"/>
      <c r="F554" s="332" t="str">
        <f>IF(D555&gt;100%,"Lợi thế hơn tài sản thẩm định giá",IF(D555=100%,"Tương đương tài sản thẩm định giá",IF(D555&lt;100%,"Kém lợi thế hơn tài sản thẩm định giá")))</f>
        <v>Tương đương tài sản thẩm định giá</v>
      </c>
      <c r="G554" s="332"/>
      <c r="I554" s="85"/>
    </row>
    <row r="555" spans="1:9" s="40" customFormat="1" ht="21" hidden="1" customHeight="1">
      <c r="A555" s="86"/>
      <c r="B555" s="271" t="s">
        <v>203</v>
      </c>
      <c r="C555" s="88" t="s">
        <v>64</v>
      </c>
      <c r="D555" s="90">
        <f>F612</f>
        <v>1</v>
      </c>
      <c r="E555" s="271"/>
      <c r="F555" s="271"/>
      <c r="G555" s="272"/>
      <c r="I555" s="85"/>
    </row>
    <row r="556" spans="1:9" s="40" customFormat="1" ht="21" hidden="1" customHeight="1">
      <c r="A556" s="86" t="s">
        <v>199</v>
      </c>
      <c r="B556" s="88" t="s">
        <v>204</v>
      </c>
      <c r="C556" s="88" t="s">
        <v>64</v>
      </c>
      <c r="D556" s="91" t="s">
        <v>207</v>
      </c>
      <c r="E556" s="92"/>
      <c r="F556" s="332" t="str">
        <f>IF(D557&gt;100%,"Lợi thế hơn tài sản thẩm định giá",IF(D557=100%,"Tương đương tài sản thẩm định giá",IF(D557&lt;100%,"Kém lợi thế hơn tài sản thẩm định giá")))</f>
        <v>Tương đương tài sản thẩm định giá</v>
      </c>
      <c r="G556" s="332"/>
      <c r="I556" s="85"/>
    </row>
    <row r="557" spans="1:9" s="40" customFormat="1" ht="21" hidden="1" customHeight="1">
      <c r="A557" s="86"/>
      <c r="B557" s="271" t="s">
        <v>205</v>
      </c>
      <c r="C557" s="88" t="s">
        <v>64</v>
      </c>
      <c r="D557" s="90">
        <f>G612</f>
        <v>1</v>
      </c>
      <c r="E557" s="271"/>
      <c r="F557" s="271"/>
      <c r="G557" s="271"/>
      <c r="I557" s="85"/>
    </row>
    <row r="558" spans="1:9" s="272" customFormat="1" ht="21" hidden="1" customHeight="1">
      <c r="A558" s="86" t="s">
        <v>55</v>
      </c>
      <c r="B558" s="337" t="s">
        <v>208</v>
      </c>
      <c r="C558" s="337"/>
      <c r="D558" s="337"/>
      <c r="E558" s="337"/>
      <c r="F558" s="337"/>
      <c r="G558" s="337"/>
      <c r="I558" s="93"/>
    </row>
    <row r="559" spans="1:9" s="272" customFormat="1" ht="23.45" hidden="1" customHeight="1">
      <c r="A559" s="87"/>
      <c r="B559" s="88" t="s">
        <v>198</v>
      </c>
      <c r="C559" s="88"/>
      <c r="D559" s="355" t="str">
        <f>D616&amp;". Do lấy TSĐG làm chuẩn nên tổ thẩm định đánh giá TSĐG đạt tỷ lệ 100%"</f>
        <v>. Do lấy TSĐG làm chuẩn nên tổ thẩm định đánh giá TSĐG đạt tỷ lệ 100%</v>
      </c>
      <c r="E559" s="356"/>
      <c r="F559" s="356"/>
      <c r="G559" s="356"/>
      <c r="I559" s="93"/>
    </row>
    <row r="560" spans="1:9" s="272" customFormat="1" ht="21" hidden="1" customHeight="1">
      <c r="A560" s="86" t="s">
        <v>199</v>
      </c>
      <c r="B560" s="88" t="s">
        <v>200</v>
      </c>
      <c r="C560" s="88" t="s">
        <v>64</v>
      </c>
      <c r="D560" s="358">
        <f>E616</f>
        <v>0</v>
      </c>
      <c r="E560" s="358"/>
      <c r="F560" s="332" t="str">
        <f>IF(D561&gt;100%,"Lợi thế hơn tài sản thẩm định giá",IF(D561=100%,"Tương đương tài sản thẩm định giá",IF(D561&lt;100%,"Kém lợi thế hơn tài sản thẩm định giá")))</f>
        <v>Tương đương tài sản thẩm định giá</v>
      </c>
      <c r="G560" s="332"/>
      <c r="I560" s="93"/>
    </row>
    <row r="561" spans="1:9" s="272" customFormat="1" ht="21" hidden="1" customHeight="1">
      <c r="A561" s="86"/>
      <c r="B561" s="271" t="s">
        <v>201</v>
      </c>
      <c r="C561" s="88" t="s">
        <v>64</v>
      </c>
      <c r="D561" s="90">
        <v>1</v>
      </c>
      <c r="E561" s="271"/>
      <c r="F561" s="271"/>
      <c r="I561" s="93"/>
    </row>
    <row r="562" spans="1:9" s="272" customFormat="1" ht="21" hidden="1" customHeight="1">
      <c r="A562" s="86" t="s">
        <v>199</v>
      </c>
      <c r="B562" s="88" t="s">
        <v>202</v>
      </c>
      <c r="C562" s="88" t="s">
        <v>64</v>
      </c>
      <c r="D562" s="91">
        <f>F616</f>
        <v>0</v>
      </c>
      <c r="E562" s="92"/>
      <c r="F562" s="332" t="str">
        <f>IF(D563&gt;100%,"Lợi thế hơn tài sản thẩm định giá",IF(D563=100%,"Tương đương tài sản thẩm định giá",IF(D563&lt;100%,"Kém lợi thế hơn tài sản thẩm định giá")))</f>
        <v>Tương đương tài sản thẩm định giá</v>
      </c>
      <c r="G562" s="332"/>
      <c r="I562" s="93"/>
    </row>
    <row r="563" spans="1:9" s="272" customFormat="1" ht="21" hidden="1" customHeight="1">
      <c r="A563" s="86"/>
      <c r="B563" s="271" t="s">
        <v>203</v>
      </c>
      <c r="C563" s="88" t="s">
        <v>64</v>
      </c>
      <c r="D563" s="90">
        <v>1</v>
      </c>
      <c r="E563" s="271"/>
      <c r="F563" s="271"/>
      <c r="I563" s="93"/>
    </row>
    <row r="564" spans="1:9" s="272" customFormat="1" ht="21" hidden="1" customHeight="1">
      <c r="A564" s="86" t="s">
        <v>199</v>
      </c>
      <c r="B564" s="88" t="s">
        <v>204</v>
      </c>
      <c r="C564" s="88" t="s">
        <v>64</v>
      </c>
      <c r="D564" s="91">
        <f>G616</f>
        <v>0</v>
      </c>
      <c r="E564" s="92"/>
      <c r="F564" s="332" t="str">
        <f>IF(D565&gt;100%,"Lợi thế hơn tài sản thẩm định giá",IF(D565=100%,"Tương đương tài sản thẩm định giá",IF(D565&lt;100%,"Kém lợi thế hơn tài sản thẩm định giá")))</f>
        <v>Lợi thế hơn tài sản thẩm định giá</v>
      </c>
      <c r="G564" s="332"/>
      <c r="I564" s="93"/>
    </row>
    <row r="565" spans="1:9" s="272" customFormat="1" ht="21" hidden="1" customHeight="1">
      <c r="A565" s="86"/>
      <c r="B565" s="271" t="s">
        <v>205</v>
      </c>
      <c r="C565" s="88" t="s">
        <v>64</v>
      </c>
      <c r="D565" s="90">
        <v>1.05</v>
      </c>
      <c r="E565" s="271"/>
      <c r="F565" s="271"/>
      <c r="G565" s="271"/>
      <c r="I565" s="93"/>
    </row>
    <row r="566" spans="1:9" s="272" customFormat="1" ht="21" hidden="1" customHeight="1">
      <c r="A566" s="94" t="s">
        <v>55</v>
      </c>
      <c r="B566" s="357" t="s">
        <v>209</v>
      </c>
      <c r="C566" s="337"/>
      <c r="D566" s="337"/>
      <c r="E566" s="337"/>
      <c r="F566" s="337"/>
      <c r="G566" s="337"/>
      <c r="I566" s="93"/>
    </row>
    <row r="567" spans="1:9" s="272" customFormat="1" ht="21" hidden="1" customHeight="1">
      <c r="A567" s="87"/>
      <c r="B567" s="88" t="s">
        <v>198</v>
      </c>
      <c r="C567" s="88"/>
      <c r="D567" s="355" t="str">
        <f>D621&amp;". Do lấy TSĐG làm chuẩn nên tổ thẩm định đánh giá TSĐG đạt tỷ lệ 100%"</f>
        <v>29H - 412.69. Do lấy TSĐG làm chuẩn nên tổ thẩm định đánh giá TSĐG đạt tỷ lệ 100%</v>
      </c>
      <c r="E567" s="356"/>
      <c r="F567" s="356"/>
      <c r="G567" s="356"/>
      <c r="I567" s="93"/>
    </row>
    <row r="568" spans="1:9" s="272" customFormat="1" ht="21" hidden="1" customHeight="1">
      <c r="A568" s="86" t="s">
        <v>199</v>
      </c>
      <c r="B568" s="88" t="s">
        <v>200</v>
      </c>
      <c r="C568" s="88" t="s">
        <v>64</v>
      </c>
      <c r="D568" s="354" t="str">
        <f>E621</f>
        <v>Không xác định</v>
      </c>
      <c r="E568" s="331"/>
      <c r="F568" s="332" t="str">
        <f>IF(D569&gt;100%,"Lợi thế hơn tài sản thẩm định giá",IF(D569=100%,"Tương đương tài sản thẩm định giá",IF(D569&lt;100%,"Kém lợi thế hơn tài sản thẩm định giá")))</f>
        <v>Tương đương tài sản thẩm định giá</v>
      </c>
      <c r="G568" s="332"/>
      <c r="I568" s="93"/>
    </row>
    <row r="569" spans="1:9" s="272" customFormat="1" ht="21" hidden="1" customHeight="1">
      <c r="A569" s="86"/>
      <c r="B569" s="271" t="s">
        <v>201</v>
      </c>
      <c r="C569" s="88" t="s">
        <v>64</v>
      </c>
      <c r="D569" s="90">
        <v>1</v>
      </c>
      <c r="F569" s="271"/>
      <c r="G569" s="271"/>
      <c r="I569" s="93"/>
    </row>
    <row r="570" spans="1:9" s="272" customFormat="1" ht="21" hidden="1" customHeight="1">
      <c r="A570" s="86" t="s">
        <v>199</v>
      </c>
      <c r="B570" s="88" t="s">
        <v>202</v>
      </c>
      <c r="C570" s="88" t="s">
        <v>64</v>
      </c>
      <c r="D570" s="354" t="str">
        <f>F621</f>
        <v>Hà Nội</v>
      </c>
      <c r="E570" s="331"/>
      <c r="F570" s="332" t="str">
        <f>IF(D571&gt;100%,"Lợi thế hơn tài sản thẩm định giá",IF(D571=100%,"Tương đương tài sản thẩm định giá",IF(D571&lt;100%,"Kém lợi thế hơn tài sản thẩm định giá")))</f>
        <v>Tương đương tài sản thẩm định giá</v>
      </c>
      <c r="G570" s="332"/>
      <c r="I570" s="93"/>
    </row>
    <row r="571" spans="1:9" s="272" customFormat="1" ht="21" hidden="1" customHeight="1">
      <c r="A571" s="86"/>
      <c r="B571" s="271" t="s">
        <v>203</v>
      </c>
      <c r="C571" s="88" t="s">
        <v>64</v>
      </c>
      <c r="D571" s="90">
        <v>1</v>
      </c>
      <c r="F571" s="271"/>
      <c r="G571" s="271"/>
      <c r="I571" s="93"/>
    </row>
    <row r="572" spans="1:9" s="272" customFormat="1" ht="21" hidden="1" customHeight="1">
      <c r="A572" s="86" t="s">
        <v>199</v>
      </c>
      <c r="B572" s="88" t="s">
        <v>204</v>
      </c>
      <c r="C572" s="88" t="s">
        <v>64</v>
      </c>
      <c r="D572" s="354" t="str">
        <f>G621</f>
        <v>Vĩnh Phúc</v>
      </c>
      <c r="E572" s="331"/>
      <c r="F572" s="332" t="str">
        <f>IF(D573&gt;100%,"Lợi thế hơn tài sản thẩm định giá",IF(D573=100%,"Tương đương tài sản thẩm định giá",IF(D573&lt;100%,"Kém lợi thế hơn tài sản thẩm định giá")))</f>
        <v>Tương đương tài sản thẩm định giá</v>
      </c>
      <c r="G572" s="332"/>
      <c r="I572" s="93"/>
    </row>
    <row r="573" spans="1:9" s="272" customFormat="1" ht="21" hidden="1" customHeight="1">
      <c r="A573" s="86"/>
      <c r="B573" s="271" t="s">
        <v>205</v>
      </c>
      <c r="C573" s="88" t="s">
        <v>64</v>
      </c>
      <c r="D573" s="90">
        <v>1</v>
      </c>
      <c r="E573" s="271"/>
      <c r="F573" s="271"/>
      <c r="G573" s="271"/>
      <c r="I573" s="93"/>
    </row>
    <row r="574" spans="1:9" s="272" customFormat="1" ht="21" hidden="1" customHeight="1">
      <c r="A574" s="94" t="s">
        <v>55</v>
      </c>
      <c r="B574" s="337" t="s">
        <v>210</v>
      </c>
      <c r="C574" s="337"/>
      <c r="D574" s="337"/>
      <c r="E574" s="337"/>
      <c r="F574" s="337"/>
      <c r="G574" s="337"/>
      <c r="I574" s="93"/>
    </row>
    <row r="575" spans="1:9" s="272" customFormat="1" ht="21" hidden="1" customHeight="1">
      <c r="A575" s="87"/>
      <c r="B575" s="88" t="s">
        <v>198</v>
      </c>
      <c r="C575" s="88"/>
      <c r="D575" s="355" t="str">
        <f>D626&amp;". Do lấy TSĐG làm chuẩn nên tổ thẩm định đánh giá TSĐG đạt tỷ lệ 100%"</f>
        <v>243599. Do lấy TSĐG làm chuẩn nên tổ thẩm định đánh giá TSĐG đạt tỷ lệ 100%</v>
      </c>
      <c r="E575" s="356"/>
      <c r="F575" s="356"/>
      <c r="G575" s="356"/>
      <c r="I575" s="93"/>
    </row>
    <row r="576" spans="1:9" s="272" customFormat="1" ht="21" hidden="1" customHeight="1">
      <c r="A576" s="86" t="s">
        <v>199</v>
      </c>
      <c r="B576" s="88" t="s">
        <v>200</v>
      </c>
      <c r="C576" s="88" t="s">
        <v>64</v>
      </c>
      <c r="D576" s="91" t="str">
        <f>E626</f>
        <v>Không xác định</v>
      </c>
      <c r="E576" s="92"/>
      <c r="F576" s="332" t="str">
        <f>IF(D577&gt;100%,"Lợi thế hơn tài sản thẩm định giá",IF(D577=100%,"Tương đương tài sản thẩm định giá",IF(D577&lt;100%,"Kém lợi thế hơn tài sản thẩm định giá")))</f>
        <v>Lợi thế hơn tài sản thẩm định giá</v>
      </c>
      <c r="G576" s="332"/>
      <c r="I576" s="93"/>
    </row>
    <row r="577" spans="1:9" s="272" customFormat="1" ht="21" hidden="1" customHeight="1">
      <c r="A577" s="87"/>
      <c r="B577" s="271" t="s">
        <v>201</v>
      </c>
      <c r="C577" s="88" t="s">
        <v>64</v>
      </c>
      <c r="D577" s="90">
        <v>1.03</v>
      </c>
      <c r="E577" s="271"/>
      <c r="F577" s="271"/>
      <c r="G577" s="271"/>
      <c r="I577" s="93"/>
    </row>
    <row r="578" spans="1:9" s="272" customFormat="1" ht="21" hidden="1" customHeight="1">
      <c r="A578" s="86" t="s">
        <v>199</v>
      </c>
      <c r="B578" s="88" t="s">
        <v>202</v>
      </c>
      <c r="C578" s="88" t="s">
        <v>64</v>
      </c>
      <c r="D578" s="91" t="str">
        <f>F626</f>
        <v>Không xác định</v>
      </c>
      <c r="E578" s="92"/>
      <c r="F578" s="332" t="str">
        <f>IF(D579&gt;100%,"Lợi thế hơn tài sản thẩm định giá",IF(D579=100%,"Tương đương tài sản thẩm định giá",IF(D579&lt;100%,"Kém lợi thế hơn tài sản thẩm định giá")))</f>
        <v>Lợi thế hơn tài sản thẩm định giá</v>
      </c>
      <c r="G578" s="332"/>
      <c r="I578" s="93"/>
    </row>
    <row r="579" spans="1:9" s="272" customFormat="1" ht="21" hidden="1" customHeight="1">
      <c r="A579" s="87"/>
      <c r="B579" s="271" t="s">
        <v>203</v>
      </c>
      <c r="C579" s="88" t="s">
        <v>64</v>
      </c>
      <c r="D579" s="90">
        <v>1.03</v>
      </c>
      <c r="E579" s="271"/>
      <c r="F579" s="271"/>
      <c r="G579" s="271"/>
      <c r="I579" s="93"/>
    </row>
    <row r="580" spans="1:9" s="272" customFormat="1" ht="21" hidden="1" customHeight="1">
      <c r="A580" s="86" t="s">
        <v>199</v>
      </c>
      <c r="B580" s="88" t="s">
        <v>204</v>
      </c>
      <c r="C580" s="88" t="s">
        <v>64</v>
      </c>
      <c r="D580" s="91" t="str">
        <f>G626</f>
        <v>Không xác định</v>
      </c>
      <c r="E580" s="92"/>
      <c r="F580" s="332" t="str">
        <f>IF(D581&gt;100%,"Lợi thế hơn tài sản thẩm định giá",IF(D581=100%,"Tương đương tài sản thẩm định giá",IF(D581&lt;100%,"Kém lợi thế hơn tài sản thẩm định giá")))</f>
        <v>Lợi thế hơn tài sản thẩm định giá</v>
      </c>
      <c r="G580" s="332"/>
      <c r="I580" s="93"/>
    </row>
    <row r="581" spans="1:9" s="272" customFormat="1" ht="21" hidden="1" customHeight="1">
      <c r="A581" s="87"/>
      <c r="B581" s="271" t="s">
        <v>205</v>
      </c>
      <c r="C581" s="88" t="s">
        <v>64</v>
      </c>
      <c r="D581" s="90">
        <v>1.05</v>
      </c>
      <c r="E581" s="271"/>
      <c r="F581" s="271"/>
      <c r="G581" s="271"/>
      <c r="I581" s="93"/>
    </row>
    <row r="582" spans="1:9" s="272" customFormat="1" ht="21" hidden="1" customHeight="1">
      <c r="A582" s="94" t="s">
        <v>55</v>
      </c>
      <c r="B582" s="357" t="s">
        <v>211</v>
      </c>
      <c r="C582" s="337"/>
      <c r="D582" s="337"/>
      <c r="E582" s="337"/>
      <c r="F582" s="337"/>
      <c r="G582" s="337"/>
      <c r="I582" s="93"/>
    </row>
    <row r="583" spans="1:9" s="272" customFormat="1" ht="21" hidden="1" customHeight="1">
      <c r="A583" s="87"/>
      <c r="B583" s="88" t="s">
        <v>198</v>
      </c>
      <c r="C583" s="88"/>
      <c r="D583" s="355" t="e">
        <f>#REF!&amp;". Do lấy TSĐG làm chuẩn nên tổ thẩm định đánh giá TSĐG đạt tỷ lệ 100%"</f>
        <v>#REF!</v>
      </c>
      <c r="E583" s="356"/>
      <c r="F583" s="356"/>
      <c r="G583" s="356"/>
      <c r="I583" s="93"/>
    </row>
    <row r="584" spans="1:9" s="272" customFormat="1" ht="21" hidden="1" customHeight="1">
      <c r="A584" s="86" t="s">
        <v>199</v>
      </c>
      <c r="B584" s="88" t="s">
        <v>200</v>
      </c>
      <c r="C584" s="88" t="s">
        <v>64</v>
      </c>
      <c r="D584" s="95" t="e">
        <f>#REF!</f>
        <v>#REF!</v>
      </c>
      <c r="E584" s="92"/>
      <c r="F584" s="332" t="str">
        <f>IF(D585&gt;100%,"Lợi thế hơn tài sản thẩm định giá",IF(D585=100%,"Tương đương tài sản thẩm định giá",IF(D585&lt;100%,"Kém lợi thế hơn tài sản thẩm định giá")))</f>
        <v>Tương đương tài sản thẩm định giá</v>
      </c>
      <c r="G584" s="332"/>
      <c r="I584" s="93"/>
    </row>
    <row r="585" spans="1:9" s="272" customFormat="1" ht="21" hidden="1" customHeight="1">
      <c r="A585" s="86"/>
      <c r="B585" s="271" t="s">
        <v>201</v>
      </c>
      <c r="C585" s="88" t="s">
        <v>64</v>
      </c>
      <c r="D585" s="90">
        <v>1</v>
      </c>
      <c r="E585" s="271"/>
      <c r="F585" s="271"/>
      <c r="G585" s="271"/>
      <c r="I585" s="93"/>
    </row>
    <row r="586" spans="1:9" s="272" customFormat="1" ht="21" hidden="1" customHeight="1">
      <c r="A586" s="86" t="s">
        <v>199</v>
      </c>
      <c r="B586" s="88" t="s">
        <v>202</v>
      </c>
      <c r="C586" s="88" t="s">
        <v>64</v>
      </c>
      <c r="D586" s="95" t="e">
        <f>#REF!</f>
        <v>#REF!</v>
      </c>
      <c r="E586" s="92"/>
      <c r="F586" s="332" t="str">
        <f>IF(D587&gt;100%,"Lợi thế hơn tài sản thẩm định giá",IF(D587=100%,"Tương đương tài sản thẩm định giá",IF(D587&lt;100%,"Kém lợi thế hơn tài sản thẩm định giá")))</f>
        <v>Tương đương tài sản thẩm định giá</v>
      </c>
      <c r="G586" s="332"/>
      <c r="I586" s="93"/>
    </row>
    <row r="587" spans="1:9" s="272" customFormat="1" ht="21" hidden="1" customHeight="1">
      <c r="A587" s="86"/>
      <c r="B587" s="271" t="s">
        <v>203</v>
      </c>
      <c r="C587" s="88" t="s">
        <v>64</v>
      </c>
      <c r="D587" s="90">
        <v>1</v>
      </c>
      <c r="E587" s="271"/>
      <c r="F587" s="271"/>
      <c r="G587" s="271"/>
      <c r="I587" s="93"/>
    </row>
    <row r="588" spans="1:9" s="272" customFormat="1" ht="21" hidden="1" customHeight="1">
      <c r="A588" s="86" t="s">
        <v>199</v>
      </c>
      <c r="B588" s="88" t="s">
        <v>204</v>
      </c>
      <c r="C588" s="88" t="s">
        <v>64</v>
      </c>
      <c r="D588" s="95" t="e">
        <f>#REF!</f>
        <v>#REF!</v>
      </c>
      <c r="E588" s="92"/>
      <c r="F588" s="332" t="str">
        <f>IF(D589&gt;100%,"Lợi thế hơn tài sản thẩm định giá",IF(D589=100%,"Tương đương tài sản thẩm định giá",IF(D589&lt;100%,"Kém lợi thế hơn tài sản thẩm định giá")))</f>
        <v>Tương đương tài sản thẩm định giá</v>
      </c>
      <c r="G588" s="332"/>
      <c r="I588" s="93"/>
    </row>
    <row r="589" spans="1:9" s="272" customFormat="1" ht="21" hidden="1" customHeight="1">
      <c r="A589" s="86"/>
      <c r="B589" s="271" t="s">
        <v>205</v>
      </c>
      <c r="C589" s="88" t="s">
        <v>64</v>
      </c>
      <c r="D589" s="90">
        <v>1</v>
      </c>
      <c r="E589" s="271"/>
      <c r="F589" s="271"/>
      <c r="G589" s="271"/>
      <c r="I589" s="93"/>
    </row>
    <row r="590" spans="1:9" s="272" customFormat="1" ht="21" hidden="1" customHeight="1">
      <c r="A590" s="94" t="s">
        <v>55</v>
      </c>
      <c r="B590" s="337" t="s">
        <v>212</v>
      </c>
      <c r="C590" s="337"/>
      <c r="D590" s="337"/>
      <c r="E590" s="337"/>
      <c r="F590" s="337"/>
      <c r="G590" s="337"/>
      <c r="I590" s="93"/>
    </row>
    <row r="591" spans="1:9" s="272" customFormat="1" ht="21" hidden="1" customHeight="1">
      <c r="A591" s="87"/>
      <c r="B591" s="88" t="s">
        <v>198</v>
      </c>
      <c r="C591" s="88"/>
      <c r="D591" s="355" t="str">
        <f>D631&amp;" Do lấy TSĐG làm chuẩn nên tổ thẩm định đánh giá TSĐG đạt tỷ lệ 100%"</f>
        <v>HOWO Do lấy TSĐG làm chuẩn nên tổ thẩm định đánh giá TSĐG đạt tỷ lệ 100%</v>
      </c>
      <c r="E591" s="356"/>
      <c r="F591" s="356"/>
      <c r="G591" s="356"/>
      <c r="I591" s="93"/>
    </row>
    <row r="592" spans="1:9" s="272" customFormat="1" ht="21" hidden="1" customHeight="1">
      <c r="A592" s="86" t="s">
        <v>199</v>
      </c>
      <c r="B592" s="88" t="s">
        <v>200</v>
      </c>
      <c r="C592" s="88" t="s">
        <v>64</v>
      </c>
      <c r="D592" s="331" t="str">
        <f>E631</f>
        <v>HOWO</v>
      </c>
      <c r="E592" s="331"/>
      <c r="F592" s="332" t="str">
        <f>IF(D593&gt;100%,"Lợi thế hơn tài sản thẩm định giá",IF(D593=100%,"Tương đương tài sản thẩm định giá",IF(D593&lt;100%,"Kém lợi thế hơn tài sản thẩm định giá")))</f>
        <v>Tương đương tài sản thẩm định giá</v>
      </c>
      <c r="G592" s="332"/>
      <c r="I592" s="93"/>
    </row>
    <row r="593" spans="1:9" s="272" customFormat="1" ht="21" hidden="1" customHeight="1">
      <c r="A593" s="86"/>
      <c r="B593" s="271" t="s">
        <v>201</v>
      </c>
      <c r="C593" s="88" t="s">
        <v>64</v>
      </c>
      <c r="D593" s="90">
        <v>1</v>
      </c>
      <c r="E593" s="271"/>
      <c r="F593" s="271"/>
      <c r="G593" s="271"/>
      <c r="I593" s="93"/>
    </row>
    <row r="594" spans="1:9" s="272" customFormat="1" ht="21" hidden="1" customHeight="1">
      <c r="A594" s="86" t="s">
        <v>199</v>
      </c>
      <c r="B594" s="88" t="s">
        <v>202</v>
      </c>
      <c r="C594" s="88" t="s">
        <v>64</v>
      </c>
      <c r="D594" s="331" t="str">
        <f>F631</f>
        <v>HINO</v>
      </c>
      <c r="E594" s="331"/>
      <c r="F594" s="332" t="str">
        <f>IF(D595&gt;100%,"Lợi thế hơn tài sản thẩm định giá",IF(D595=100%,"Tương đương tài sản thẩm định giá",IF(D595&lt;100%,"Kém lợi thế hơn tài sản thẩm định giá")))</f>
        <v>Lợi thế hơn tài sản thẩm định giá</v>
      </c>
      <c r="G594" s="332"/>
      <c r="I594" s="93"/>
    </row>
    <row r="595" spans="1:9" s="272" customFormat="1" ht="21" hidden="1" customHeight="1">
      <c r="A595" s="86"/>
      <c r="B595" s="271" t="s">
        <v>203</v>
      </c>
      <c r="C595" s="88" t="s">
        <v>64</v>
      </c>
      <c r="D595" s="90">
        <v>1.05</v>
      </c>
      <c r="E595" s="271"/>
      <c r="F595" s="271"/>
      <c r="G595" s="271"/>
      <c r="I595" s="93"/>
    </row>
    <row r="596" spans="1:9" s="272" customFormat="1" ht="21" hidden="1" customHeight="1">
      <c r="A596" s="86" t="s">
        <v>199</v>
      </c>
      <c r="B596" s="88" t="s">
        <v>204</v>
      </c>
      <c r="C596" s="88" t="s">
        <v>64</v>
      </c>
      <c r="D596" s="331" t="str">
        <f>G631</f>
        <v>HUYNDAI</v>
      </c>
      <c r="E596" s="331"/>
      <c r="F596" s="332" t="str">
        <f>IF(D597&gt;100%,"Lợi thế hơn tài sản thẩm định giá",IF(D597=100%,"Tương đương tài sản thẩm định giá",IF(D597&lt;100%,"Kém lợi thế hơn tài sản thẩm định giá")))</f>
        <v>Lợi thế hơn tài sản thẩm định giá</v>
      </c>
      <c r="G596" s="332"/>
      <c r="I596" s="93"/>
    </row>
    <row r="597" spans="1:9" s="272" customFormat="1" ht="21" hidden="1" customHeight="1">
      <c r="A597" s="86"/>
      <c r="B597" s="271" t="s">
        <v>205</v>
      </c>
      <c r="C597" s="88" t="s">
        <v>64</v>
      </c>
      <c r="D597" s="90">
        <v>1.05</v>
      </c>
      <c r="E597" s="271"/>
      <c r="F597" s="271"/>
      <c r="G597" s="271"/>
      <c r="I597" s="93"/>
    </row>
    <row r="598" spans="1:9" ht="22.5" hidden="1" customHeight="1">
      <c r="A598" s="303" t="s">
        <v>274</v>
      </c>
      <c r="B598" s="303"/>
      <c r="C598" s="303"/>
      <c r="D598" s="303"/>
      <c r="E598" s="303"/>
      <c r="F598" s="303"/>
      <c r="G598" s="303"/>
    </row>
    <row r="599" spans="1:9" hidden="1">
      <c r="B599" s="22"/>
      <c r="C599" s="22"/>
      <c r="E599" s="18" t="s">
        <v>213</v>
      </c>
    </row>
    <row r="600" spans="1:9" ht="17.45" hidden="1" customHeight="1">
      <c r="A600" s="51" t="s">
        <v>1</v>
      </c>
      <c r="B600" s="51" t="s">
        <v>214</v>
      </c>
      <c r="C600" s="65"/>
      <c r="D600" s="51" t="s">
        <v>215</v>
      </c>
      <c r="E600" s="51" t="s">
        <v>174</v>
      </c>
      <c r="F600" s="51" t="s">
        <v>175</v>
      </c>
      <c r="G600" s="51" t="s">
        <v>176</v>
      </c>
    </row>
    <row r="601" spans="1:9" hidden="1">
      <c r="A601" s="51">
        <v>1</v>
      </c>
      <c r="B601" s="96" t="s">
        <v>63</v>
      </c>
      <c r="C601" s="65"/>
      <c r="D601" s="97" t="str">
        <f>D520</f>
        <v>Ô tô xi téc (chở xăng)</v>
      </c>
      <c r="E601" s="97" t="str">
        <f>E520</f>
        <v>Ô tô xi téc (chở xăng)</v>
      </c>
      <c r="F601" s="97" t="str">
        <f>F520</f>
        <v>Ô tô xi téc (chở xăng)</v>
      </c>
      <c r="G601" s="97" t="str">
        <f>G520</f>
        <v>Ô tô xi téc (chở xăng)</v>
      </c>
    </row>
    <row r="602" spans="1:9" ht="18" hidden="1" customHeight="1">
      <c r="A602" s="98">
        <v>2</v>
      </c>
      <c r="B602" s="96" t="s">
        <v>181</v>
      </c>
      <c r="C602" s="206" t="s">
        <v>64</v>
      </c>
      <c r="D602" s="80" t="str">
        <f>D525</f>
        <v>Tháng 10 năm 2023</v>
      </c>
      <c r="E602" s="100" t="str">
        <f>E525</f>
        <v>Tháng 10 năm 2023</v>
      </c>
      <c r="F602" s="100" t="str">
        <f>F525</f>
        <v>Tháng 10 năm 2023</v>
      </c>
      <c r="G602" s="100" t="str">
        <f>G525</f>
        <v>Tháng 10 năm 2023</v>
      </c>
    </row>
    <row r="603" spans="1:9" ht="19.7" hidden="1" customHeight="1">
      <c r="A603" s="98">
        <v>3</v>
      </c>
      <c r="B603" s="96" t="s">
        <v>186</v>
      </c>
      <c r="C603" s="206" t="s">
        <v>64</v>
      </c>
      <c r="D603" s="101"/>
      <c r="E603" s="75" t="str">
        <f>E529</f>
        <v>Đã giao bán</v>
      </c>
      <c r="F603" s="75" t="str">
        <f>F529</f>
        <v>Đã giao bán</v>
      </c>
      <c r="G603" s="75" t="str">
        <f>G529</f>
        <v>Đã giao bán</v>
      </c>
    </row>
    <row r="604" spans="1:9" ht="33.75" hidden="1" customHeight="1">
      <c r="A604" s="98">
        <v>4</v>
      </c>
      <c r="B604" s="96" t="s">
        <v>282</v>
      </c>
      <c r="C604" s="206" t="s">
        <v>64</v>
      </c>
      <c r="D604" s="101"/>
      <c r="E604" s="75">
        <f>E534</f>
        <v>800400000</v>
      </c>
      <c r="F604" s="75">
        <f>F534</f>
        <v>828000000</v>
      </c>
      <c r="G604" s="75">
        <f>G534</f>
        <v>736000000</v>
      </c>
    </row>
    <row r="605" spans="1:9" s="22" customFormat="1" ht="31.5" hidden="1">
      <c r="A605" s="98">
        <v>5</v>
      </c>
      <c r="B605" s="96" t="s">
        <v>216</v>
      </c>
      <c r="C605" s="206" t="s">
        <v>64</v>
      </c>
      <c r="D605" s="102"/>
      <c r="E605" s="103"/>
      <c r="F605" s="103"/>
      <c r="G605" s="103"/>
      <c r="I605" s="23"/>
    </row>
    <row r="606" spans="1:9" s="22" customFormat="1" ht="31.5" hidden="1">
      <c r="A606" s="333" t="s">
        <v>217</v>
      </c>
      <c r="B606" s="104" t="s">
        <v>218</v>
      </c>
      <c r="C606" s="65" t="s">
        <v>64</v>
      </c>
      <c r="D606" s="105" t="str">
        <f>D526</f>
        <v>Giấy đăng ký xe, đăng kiểm xe</v>
      </c>
      <c r="E606" s="105" t="str">
        <f>E526</f>
        <v>Giấy đăng ký xe, đăng kiểm xe</v>
      </c>
      <c r="F606" s="105" t="str">
        <f>F526</f>
        <v>Giấy đăng ký xe, đăng kiểm xe</v>
      </c>
      <c r="G606" s="105" t="str">
        <f>G526</f>
        <v>Giấy đăng ký xe, đăng kiểm xe</v>
      </c>
      <c r="I606" s="23"/>
    </row>
    <row r="607" spans="1:9" s="22" customFormat="1" ht="17.45" hidden="1" customHeight="1">
      <c r="A607" s="333"/>
      <c r="B607" s="106" t="s">
        <v>219</v>
      </c>
      <c r="C607" s="206" t="s">
        <v>64</v>
      </c>
      <c r="D607" s="78">
        <v>1</v>
      </c>
      <c r="E607" s="78">
        <v>1</v>
      </c>
      <c r="F607" s="78">
        <v>1</v>
      </c>
      <c r="G607" s="78">
        <v>1</v>
      </c>
      <c r="I607" s="23"/>
    </row>
    <row r="608" spans="1:9" s="22" customFormat="1" ht="20.45" hidden="1" customHeight="1">
      <c r="A608" s="333"/>
      <c r="B608" s="106" t="s">
        <v>220</v>
      </c>
      <c r="C608" s="206" t="s">
        <v>64</v>
      </c>
      <c r="D608" s="78"/>
      <c r="E608" s="107">
        <f>(D607-E607)/E607</f>
        <v>0</v>
      </c>
      <c r="F608" s="107">
        <f>(D607-F607)/F607</f>
        <v>0</v>
      </c>
      <c r="G608" s="107">
        <f>(D607-G607)/G607</f>
        <v>0</v>
      </c>
      <c r="I608" s="23"/>
    </row>
    <row r="609" spans="1:9" s="22" customFormat="1" ht="18" hidden="1" customHeight="1">
      <c r="A609" s="333"/>
      <c r="B609" s="106" t="s">
        <v>284</v>
      </c>
      <c r="C609" s="206" t="s">
        <v>64</v>
      </c>
      <c r="D609" s="101"/>
      <c r="E609" s="75">
        <f>E604*E608</f>
        <v>0</v>
      </c>
      <c r="F609" s="75">
        <f>F604*F608</f>
        <v>0</v>
      </c>
      <c r="G609" s="75">
        <f>G604*G608</f>
        <v>0</v>
      </c>
      <c r="I609" s="23"/>
    </row>
    <row r="610" spans="1:9" s="22" customFormat="1" ht="20.45" hidden="1" customHeight="1">
      <c r="A610" s="333"/>
      <c r="B610" s="106" t="s">
        <v>222</v>
      </c>
      <c r="C610" s="206"/>
      <c r="D610" s="101"/>
      <c r="E610" s="75">
        <f>E604+E609</f>
        <v>800400000</v>
      </c>
      <c r="F610" s="75">
        <f>F604+F609</f>
        <v>828000000</v>
      </c>
      <c r="G610" s="75">
        <f>G604+G609</f>
        <v>736000000</v>
      </c>
      <c r="I610" s="23"/>
    </row>
    <row r="611" spans="1:9" s="22" customFormat="1" hidden="1">
      <c r="A611" s="333" t="s">
        <v>223</v>
      </c>
      <c r="B611" s="104" t="s">
        <v>224</v>
      </c>
      <c r="C611" s="65" t="s">
        <v>64</v>
      </c>
      <c r="D611" s="108">
        <f>D522</f>
        <v>2015</v>
      </c>
      <c r="E611" s="108">
        <f>E522</f>
        <v>2015</v>
      </c>
      <c r="F611" s="108">
        <f>F522</f>
        <v>2015</v>
      </c>
      <c r="G611" s="108">
        <f>G522</f>
        <v>2015</v>
      </c>
      <c r="I611" s="23"/>
    </row>
    <row r="612" spans="1:9" s="22" customFormat="1" ht="20.45" hidden="1" customHeight="1">
      <c r="A612" s="333"/>
      <c r="B612" s="106" t="s">
        <v>219</v>
      </c>
      <c r="C612" s="206" t="s">
        <v>64</v>
      </c>
      <c r="D612" s="78">
        <v>1</v>
      </c>
      <c r="E612" s="78">
        <v>1</v>
      </c>
      <c r="F612" s="78">
        <v>1</v>
      </c>
      <c r="G612" s="78">
        <v>1</v>
      </c>
      <c r="I612" s="23"/>
    </row>
    <row r="613" spans="1:9" s="22" customFormat="1" ht="20.45" hidden="1" customHeight="1">
      <c r="A613" s="333"/>
      <c r="B613" s="106" t="s">
        <v>220</v>
      </c>
      <c r="C613" s="206" t="s">
        <v>64</v>
      </c>
      <c r="D613" s="78"/>
      <c r="E613" s="107">
        <f>(D612-E612)/E612</f>
        <v>0</v>
      </c>
      <c r="F613" s="107">
        <f>(D612-F612)/F612</f>
        <v>0</v>
      </c>
      <c r="G613" s="107">
        <f>(D612-G612)/G612</f>
        <v>0</v>
      </c>
      <c r="I613" s="23"/>
    </row>
    <row r="614" spans="1:9" s="22" customFormat="1" ht="18" hidden="1" customHeight="1">
      <c r="A614" s="333"/>
      <c r="B614" s="106" t="s">
        <v>284</v>
      </c>
      <c r="C614" s="206" t="s">
        <v>64</v>
      </c>
      <c r="D614" s="101"/>
      <c r="E614" s="75">
        <f>E604*E613</f>
        <v>0</v>
      </c>
      <c r="F614" s="75">
        <f>F604*F613</f>
        <v>0</v>
      </c>
      <c r="G614" s="75">
        <f>G604*G613</f>
        <v>0</v>
      </c>
      <c r="I614" s="23"/>
    </row>
    <row r="615" spans="1:9" s="22" customFormat="1" ht="16.350000000000001" hidden="1" customHeight="1">
      <c r="A615" s="333"/>
      <c r="B615" s="106" t="s">
        <v>222</v>
      </c>
      <c r="C615" s="206"/>
      <c r="D615" s="101"/>
      <c r="E615" s="75">
        <f>E610+E614</f>
        <v>800400000</v>
      </c>
      <c r="F615" s="75">
        <f>F610+F614</f>
        <v>828000000</v>
      </c>
      <c r="G615" s="75">
        <f>G610+G614</f>
        <v>736000000</v>
      </c>
      <c r="I615" s="23"/>
    </row>
    <row r="616" spans="1:9" ht="16.350000000000001" hidden="1" customHeight="1">
      <c r="A616" s="333" t="s">
        <v>225</v>
      </c>
      <c r="B616" s="104" t="str">
        <f>B531</f>
        <v>Màu sơn</v>
      </c>
      <c r="C616" s="65" t="s">
        <v>64</v>
      </c>
      <c r="D616" s="105"/>
      <c r="E616" s="105"/>
      <c r="F616" s="105"/>
      <c r="G616" s="105"/>
    </row>
    <row r="617" spans="1:9" ht="21.75" hidden="1" customHeight="1">
      <c r="A617" s="333"/>
      <c r="B617" s="106" t="s">
        <v>219</v>
      </c>
      <c r="C617" s="206" t="s">
        <v>64</v>
      </c>
      <c r="D617" s="78">
        <v>1</v>
      </c>
      <c r="E617" s="78">
        <v>1</v>
      </c>
      <c r="F617" s="78">
        <v>1</v>
      </c>
      <c r="G617" s="78">
        <v>1</v>
      </c>
    </row>
    <row r="618" spans="1:9" ht="21.75" hidden="1" customHeight="1">
      <c r="A618" s="333"/>
      <c r="B618" s="106" t="s">
        <v>220</v>
      </c>
      <c r="C618" s="206" t="s">
        <v>64</v>
      </c>
      <c r="D618" s="78"/>
      <c r="E618" s="107">
        <f>(D617-E617)/E617</f>
        <v>0</v>
      </c>
      <c r="F618" s="107">
        <f>(D617-F617)/F617</f>
        <v>0</v>
      </c>
      <c r="G618" s="107">
        <f>(D617-G617)/G617</f>
        <v>0</v>
      </c>
    </row>
    <row r="619" spans="1:9" ht="21.75" hidden="1" customHeight="1">
      <c r="A619" s="333"/>
      <c r="B619" s="106" t="s">
        <v>221</v>
      </c>
      <c r="C619" s="206" t="s">
        <v>64</v>
      </c>
      <c r="D619" s="101"/>
      <c r="E619" s="75">
        <f>E604*E618</f>
        <v>0</v>
      </c>
      <c r="F619" s="75">
        <f>F604*F618</f>
        <v>0</v>
      </c>
      <c r="G619" s="75">
        <f>G604*G618</f>
        <v>0</v>
      </c>
    </row>
    <row r="620" spans="1:9" ht="21.75" hidden="1" customHeight="1">
      <c r="A620" s="333"/>
      <c r="B620" s="106" t="s">
        <v>222</v>
      </c>
      <c r="C620" s="206"/>
      <c r="D620" s="101"/>
      <c r="E620" s="75">
        <f>E615+E619</f>
        <v>800400000</v>
      </c>
      <c r="F620" s="75">
        <f>F615+F619</f>
        <v>828000000</v>
      </c>
      <c r="G620" s="75">
        <f>G615+G619</f>
        <v>736000000</v>
      </c>
    </row>
    <row r="621" spans="1:9" s="109" customFormat="1" hidden="1">
      <c r="A621" s="333" t="s">
        <v>223</v>
      </c>
      <c r="B621" s="104" t="str">
        <f>B532</f>
        <v>Biển số</v>
      </c>
      <c r="C621" s="207" t="s">
        <v>64</v>
      </c>
      <c r="D621" s="105" t="str">
        <f>D532</f>
        <v>29H - 412.69</v>
      </c>
      <c r="E621" s="105" t="str">
        <f>E532</f>
        <v>Không xác định</v>
      </c>
      <c r="F621" s="105" t="str">
        <f>F532</f>
        <v>Hà Nội</v>
      </c>
      <c r="G621" s="105" t="str">
        <f>G532</f>
        <v>Vĩnh Phúc</v>
      </c>
      <c r="I621" s="110"/>
    </row>
    <row r="622" spans="1:9" ht="17.45" hidden="1" customHeight="1">
      <c r="A622" s="333"/>
      <c r="B622" s="106" t="s">
        <v>219</v>
      </c>
      <c r="C622" s="206" t="s">
        <v>64</v>
      </c>
      <c r="D622" s="78">
        <v>1</v>
      </c>
      <c r="E622" s="78">
        <v>1</v>
      </c>
      <c r="F622" s="78">
        <v>1</v>
      </c>
      <c r="G622" s="78">
        <v>1</v>
      </c>
      <c r="H622" s="78">
        <v>1</v>
      </c>
    </row>
    <row r="623" spans="1:9" ht="17.45" hidden="1" customHeight="1">
      <c r="A623" s="333"/>
      <c r="B623" s="106" t="s">
        <v>220</v>
      </c>
      <c r="C623" s="206" t="s">
        <v>64</v>
      </c>
      <c r="D623" s="101"/>
      <c r="E623" s="107">
        <f>(D622-E622)/E622</f>
        <v>0</v>
      </c>
      <c r="F623" s="107">
        <f>(D622-F622)/F622</f>
        <v>0</v>
      </c>
      <c r="G623" s="107">
        <f>(D622-G622)/G622</f>
        <v>0</v>
      </c>
    </row>
    <row r="624" spans="1:9" ht="18" hidden="1" customHeight="1">
      <c r="A624" s="333"/>
      <c r="B624" s="106" t="s">
        <v>221</v>
      </c>
      <c r="C624" s="206" t="s">
        <v>64</v>
      </c>
      <c r="D624" s="101"/>
      <c r="E624" s="76">
        <f>E623*E604</f>
        <v>0</v>
      </c>
      <c r="F624" s="76">
        <f>F623*F604</f>
        <v>0</v>
      </c>
      <c r="G624" s="76">
        <f>G623*G604</f>
        <v>0</v>
      </c>
    </row>
    <row r="625" spans="1:9" ht="17.45" hidden="1" customHeight="1">
      <c r="A625" s="333"/>
      <c r="B625" s="106" t="s">
        <v>222</v>
      </c>
      <c r="C625" s="206"/>
      <c r="D625" s="101"/>
      <c r="E625" s="76">
        <f>E620+E624</f>
        <v>800400000</v>
      </c>
      <c r="F625" s="76">
        <f>F620+F624</f>
        <v>828000000</v>
      </c>
      <c r="G625" s="76">
        <f>G620+G624</f>
        <v>736000000</v>
      </c>
    </row>
    <row r="626" spans="1:9" s="109" customFormat="1" hidden="1">
      <c r="A626" s="333" t="s">
        <v>225</v>
      </c>
      <c r="B626" s="104" t="str">
        <f>B533</f>
        <v>Số km đã đi</v>
      </c>
      <c r="C626" s="207" t="s">
        <v>64</v>
      </c>
      <c r="D626" s="111">
        <f>D533</f>
        <v>243599</v>
      </c>
      <c r="E626" s="111" t="str">
        <f>E533</f>
        <v>Không xác định</v>
      </c>
      <c r="F626" s="111" t="str">
        <f>F533</f>
        <v>Không xác định</v>
      </c>
      <c r="G626" s="111" t="str">
        <f>G533</f>
        <v>Không xác định</v>
      </c>
      <c r="I626" s="110"/>
    </row>
    <row r="627" spans="1:9" ht="15" hidden="1" customHeight="1">
      <c r="A627" s="333"/>
      <c r="B627" s="106" t="s">
        <v>219</v>
      </c>
      <c r="C627" s="206" t="s">
        <v>64</v>
      </c>
      <c r="D627" s="78">
        <v>1</v>
      </c>
      <c r="E627" s="78">
        <v>1</v>
      </c>
      <c r="F627" s="78">
        <v>1</v>
      </c>
      <c r="G627" s="78">
        <v>1</v>
      </c>
      <c r="H627" s="78">
        <v>1</v>
      </c>
    </row>
    <row r="628" spans="1:9" ht="15.6" hidden="1" customHeight="1">
      <c r="A628" s="333"/>
      <c r="B628" s="106" t="s">
        <v>220</v>
      </c>
      <c r="C628" s="206" t="s">
        <v>64</v>
      </c>
      <c r="D628" s="101"/>
      <c r="E628" s="107">
        <f>(1-E627)/E627</f>
        <v>0</v>
      </c>
      <c r="F628" s="107">
        <f>(1-F627)/F627</f>
        <v>0</v>
      </c>
      <c r="G628" s="107">
        <f>(1-G627)/G627</f>
        <v>0</v>
      </c>
    </row>
    <row r="629" spans="1:9" ht="17.45" hidden="1" customHeight="1">
      <c r="A629" s="333"/>
      <c r="B629" s="106" t="s">
        <v>221</v>
      </c>
      <c r="C629" s="206" t="s">
        <v>64</v>
      </c>
      <c r="D629" s="101"/>
      <c r="E629" s="76">
        <f>E628*E604</f>
        <v>0</v>
      </c>
      <c r="F629" s="76">
        <f>F628*F604</f>
        <v>0</v>
      </c>
      <c r="G629" s="76">
        <f>G628*G604</f>
        <v>0</v>
      </c>
    </row>
    <row r="630" spans="1:9" ht="13.7" hidden="1" customHeight="1">
      <c r="A630" s="333"/>
      <c r="B630" s="106" t="s">
        <v>222</v>
      </c>
      <c r="C630" s="206"/>
      <c r="D630" s="101"/>
      <c r="E630" s="76">
        <f>E625+E629</f>
        <v>800400000</v>
      </c>
      <c r="F630" s="76">
        <f>F625+F629</f>
        <v>828000000</v>
      </c>
      <c r="G630" s="76">
        <f>G625+G629</f>
        <v>736000000</v>
      </c>
    </row>
    <row r="631" spans="1:9" hidden="1">
      <c r="A631" s="333" t="s">
        <v>228</v>
      </c>
      <c r="B631" s="157" t="str">
        <f t="shared" ref="B631:G631" si="8">B521</f>
        <v>Dòng xe</v>
      </c>
      <c r="C631" s="121">
        <f t="shared" si="8"/>
        <v>0</v>
      </c>
      <c r="D631" s="111" t="str">
        <f t="shared" si="8"/>
        <v>HOWO</v>
      </c>
      <c r="E631" s="111" t="str">
        <f t="shared" si="8"/>
        <v>HOWO</v>
      </c>
      <c r="F631" s="111" t="str">
        <f t="shared" si="8"/>
        <v>HINO</v>
      </c>
      <c r="G631" s="111" t="str">
        <f t="shared" si="8"/>
        <v>HUYNDAI</v>
      </c>
    </row>
    <row r="632" spans="1:9" ht="19.350000000000001" hidden="1" customHeight="1">
      <c r="A632" s="333"/>
      <c r="B632" s="106" t="s">
        <v>219</v>
      </c>
      <c r="C632" s="206" t="s">
        <v>64</v>
      </c>
      <c r="D632" s="78">
        <v>1</v>
      </c>
      <c r="E632" s="78">
        <v>1</v>
      </c>
      <c r="F632" s="78">
        <v>1.05</v>
      </c>
      <c r="G632" s="78">
        <v>0.95</v>
      </c>
      <c r="H632" s="78">
        <v>1</v>
      </c>
    </row>
    <row r="633" spans="1:9" ht="18.600000000000001" hidden="1" customHeight="1">
      <c r="A633" s="333"/>
      <c r="B633" s="106" t="s">
        <v>220</v>
      </c>
      <c r="C633" s="206" t="s">
        <v>64</v>
      </c>
      <c r="D633" s="78"/>
      <c r="E633" s="107" t="e">
        <f>(#REF!-E632)/E632</f>
        <v>#REF!</v>
      </c>
      <c r="F633" s="107" t="e">
        <f>(#REF!-F632)/F632</f>
        <v>#REF!</v>
      </c>
      <c r="G633" s="107" t="e">
        <f>(#REF!-G632)/G632</f>
        <v>#REF!</v>
      </c>
    </row>
    <row r="634" spans="1:9" ht="17.45" hidden="1" customHeight="1">
      <c r="A634" s="333"/>
      <c r="B634" s="106" t="s">
        <v>221</v>
      </c>
      <c r="C634" s="206" t="s">
        <v>64</v>
      </c>
      <c r="D634" s="101"/>
      <c r="E634" s="75" t="e">
        <f>E633*E604</f>
        <v>#REF!</v>
      </c>
      <c r="F634" s="75" t="e">
        <f>F633*F604</f>
        <v>#REF!</v>
      </c>
      <c r="G634" s="75" t="e">
        <f>G633*G604</f>
        <v>#REF!</v>
      </c>
    </row>
    <row r="635" spans="1:9" ht="16.350000000000001" hidden="1" customHeight="1">
      <c r="A635" s="333"/>
      <c r="B635" s="106" t="s">
        <v>222</v>
      </c>
      <c r="C635" s="206" t="s">
        <v>64</v>
      </c>
      <c r="D635" s="101"/>
      <c r="E635" s="75" t="e">
        <f>E630+E634</f>
        <v>#REF!</v>
      </c>
      <c r="F635" s="75" t="e">
        <f>F630+F634</f>
        <v>#REF!</v>
      </c>
      <c r="G635" s="75" t="e">
        <f>G630+G634</f>
        <v>#REF!</v>
      </c>
    </row>
    <row r="636" spans="1:9" ht="17.45" hidden="1" customHeight="1">
      <c r="A636" s="333" t="s">
        <v>227</v>
      </c>
      <c r="B636" s="157" t="str">
        <f t="shared" ref="B636:G636" si="9">B523</f>
        <v>Nước sản xuất</v>
      </c>
      <c r="C636" s="121">
        <f t="shared" si="9"/>
        <v>0</v>
      </c>
      <c r="D636" s="111" t="str">
        <f t="shared" si="9"/>
        <v>Trung Quốc</v>
      </c>
      <c r="E636" s="111" t="str">
        <f t="shared" si="9"/>
        <v>Trung Quốc</v>
      </c>
      <c r="F636" s="111" t="str">
        <f t="shared" si="9"/>
        <v>Trung Quốc</v>
      </c>
      <c r="G636" s="111" t="str">
        <f t="shared" si="9"/>
        <v>Việt Nam</v>
      </c>
    </row>
    <row r="637" spans="1:9" ht="18.600000000000001" hidden="1" customHeight="1">
      <c r="A637" s="333"/>
      <c r="B637" s="106" t="s">
        <v>219</v>
      </c>
      <c r="C637" s="206" t="s">
        <v>64</v>
      </c>
      <c r="D637" s="78">
        <v>1</v>
      </c>
      <c r="E637" s="78">
        <v>1</v>
      </c>
      <c r="F637" s="78">
        <v>1</v>
      </c>
      <c r="G637" s="78">
        <v>0.95</v>
      </c>
      <c r="H637" s="78">
        <v>1</v>
      </c>
    </row>
    <row r="638" spans="1:9" ht="19.350000000000001" hidden="1" customHeight="1">
      <c r="A638" s="333"/>
      <c r="B638" s="106" t="s">
        <v>220</v>
      </c>
      <c r="C638" s="206" t="s">
        <v>64</v>
      </c>
      <c r="D638" s="78"/>
      <c r="E638" s="107" t="e">
        <f>(#REF!-E637)/E637</f>
        <v>#REF!</v>
      </c>
      <c r="F638" s="107" t="e">
        <f>(#REF!-F637)/F637</f>
        <v>#REF!</v>
      </c>
      <c r="G638" s="107" t="e">
        <f>(#REF!-G637)/G637</f>
        <v>#REF!</v>
      </c>
    </row>
    <row r="639" spans="1:9" ht="19.350000000000001" hidden="1" customHeight="1">
      <c r="A639" s="333"/>
      <c r="B639" s="106" t="s">
        <v>221</v>
      </c>
      <c r="C639" s="206" t="s">
        <v>64</v>
      </c>
      <c r="D639" s="101"/>
      <c r="E639" s="75" t="e">
        <f>E638*E604</f>
        <v>#REF!</v>
      </c>
      <c r="F639" s="75" t="e">
        <f>F638*F604</f>
        <v>#REF!</v>
      </c>
      <c r="G639" s="75" t="e">
        <f>G638*G604</f>
        <v>#REF!</v>
      </c>
    </row>
    <row r="640" spans="1:9" ht="16.7" hidden="1" customHeight="1">
      <c r="A640" s="333"/>
      <c r="B640" s="106" t="s">
        <v>222</v>
      </c>
      <c r="C640" s="206" t="s">
        <v>64</v>
      </c>
      <c r="D640" s="101"/>
      <c r="E640" s="75" t="e">
        <f>E635+E639</f>
        <v>#REF!</v>
      </c>
      <c r="F640" s="75" t="e">
        <f>F635+F639</f>
        <v>#REF!</v>
      </c>
      <c r="G640" s="75" t="e">
        <f>G635+G639</f>
        <v>#REF!</v>
      </c>
    </row>
    <row r="641" spans="1:11" s="22" customFormat="1" ht="19.350000000000001" hidden="1" customHeight="1">
      <c r="A641" s="98">
        <v>6</v>
      </c>
      <c r="B641" s="96" t="s">
        <v>234</v>
      </c>
      <c r="C641" s="65" t="s">
        <v>64</v>
      </c>
      <c r="D641" s="102"/>
      <c r="E641" s="270" t="e">
        <f>E604+E619+E624+E629+E634+E614+E609+E639</f>
        <v>#REF!</v>
      </c>
      <c r="F641" s="270" t="e">
        <f>F604+F619+F624+F629+F634+F614+F609+F639</f>
        <v>#REF!</v>
      </c>
      <c r="G641" s="270" t="e">
        <f>G604+G619+G624+G629+G634+G614+G609+G639</f>
        <v>#REF!</v>
      </c>
      <c r="I641" s="23"/>
    </row>
    <row r="642" spans="1:11" s="22" customFormat="1" ht="30.6" hidden="1" customHeight="1">
      <c r="A642" s="98" t="s">
        <v>285</v>
      </c>
      <c r="B642" s="96" t="s">
        <v>235</v>
      </c>
      <c r="C642" s="65" t="s">
        <v>64</v>
      </c>
      <c r="D642" s="102"/>
      <c r="E642" s="334" t="e">
        <f>ROUND((E641+F641+G641)/3,-7)</f>
        <v>#REF!</v>
      </c>
      <c r="F642" s="334"/>
      <c r="G642" s="334"/>
      <c r="I642" s="23"/>
    </row>
    <row r="643" spans="1:11" s="22" customFormat="1" ht="46.7" hidden="1" customHeight="1">
      <c r="A643" s="98" t="s">
        <v>286</v>
      </c>
      <c r="B643" s="96" t="s">
        <v>236</v>
      </c>
      <c r="C643" s="65" t="s">
        <v>64</v>
      </c>
      <c r="D643" s="102"/>
      <c r="E643" s="155" t="e">
        <f>(E641-E642)/E642</f>
        <v>#REF!</v>
      </c>
      <c r="F643" s="155" t="e">
        <f>(F641-E642)/E642</f>
        <v>#REF!</v>
      </c>
      <c r="G643" s="155" t="e">
        <f>(G641-E642)/E642</f>
        <v>#REF!</v>
      </c>
      <c r="I643" s="23"/>
    </row>
    <row r="644" spans="1:11" ht="21" hidden="1" customHeight="1">
      <c r="A644" s="98">
        <v>7</v>
      </c>
      <c r="B644" s="99" t="s">
        <v>237</v>
      </c>
      <c r="C644" s="206" t="s">
        <v>64</v>
      </c>
      <c r="D644" s="114"/>
      <c r="E644" s="76" t="e">
        <f>ABS(E619)+ABS(E624)+ABS(E629)+ABS(E634)+ ABS(E614)+ ABS(E609)+ABS(E639)</f>
        <v>#REF!</v>
      </c>
      <c r="F644" s="76" t="e">
        <f>ABS(F619)+ABS(F624)+ABS(F629)+ABS(F634)+ ABS(F614)+ ABS(F609)+ABS(F639)</f>
        <v>#REF!</v>
      </c>
      <c r="G644" s="76" t="e">
        <f>ABS(G619)+ABS(G624)+ABS(G629)+ABS(G634)+ ABS(G614)+ ABS(G609)+ABS(G639)</f>
        <v>#REF!</v>
      </c>
    </row>
    <row r="645" spans="1:11" ht="18" hidden="1" customHeight="1">
      <c r="A645" s="98">
        <v>8</v>
      </c>
      <c r="B645" s="99" t="s">
        <v>238</v>
      </c>
      <c r="C645" s="206" t="s">
        <v>64</v>
      </c>
      <c r="D645" s="101"/>
      <c r="E645" s="76">
        <v>0</v>
      </c>
      <c r="F645" s="76">
        <v>1</v>
      </c>
      <c r="G645" s="76">
        <v>2</v>
      </c>
    </row>
    <row r="646" spans="1:11" ht="21" hidden="1" customHeight="1">
      <c r="A646" s="98">
        <v>9</v>
      </c>
      <c r="B646" s="99" t="s">
        <v>239</v>
      </c>
      <c r="C646" s="206" t="s">
        <v>64</v>
      </c>
      <c r="D646" s="101"/>
      <c r="E646" s="115">
        <v>0</v>
      </c>
      <c r="F646" s="115" t="s">
        <v>330</v>
      </c>
      <c r="G646" s="115" t="s">
        <v>330</v>
      </c>
      <c r="H646" s="116"/>
      <c r="I646" s="116" t="e">
        <f>F618+F628+F633</f>
        <v>#REF!</v>
      </c>
      <c r="J646" s="116" t="e">
        <f>G618+G628+G633</f>
        <v>#REF!</v>
      </c>
      <c r="K646" s="116" t="e">
        <f>G618+G628+G633</f>
        <v>#REF!</v>
      </c>
    </row>
    <row r="647" spans="1:11" s="23" customFormat="1" ht="21" hidden="1" customHeight="1">
      <c r="A647" s="265">
        <v>10</v>
      </c>
      <c r="B647" s="118" t="s">
        <v>240</v>
      </c>
      <c r="C647" s="118" t="s">
        <v>64</v>
      </c>
      <c r="D647" s="119"/>
      <c r="E647" s="120" t="e">
        <f>E619+E624+E634+E629+E639+E614+E609</f>
        <v>#REF!</v>
      </c>
      <c r="F647" s="120" t="e">
        <f>F619+F624+F634+F629+F639+F614+F609</f>
        <v>#REF!</v>
      </c>
      <c r="G647" s="120" t="e">
        <f>G619+G624+G634+G629+G639+G614+G609</f>
        <v>#REF!</v>
      </c>
    </row>
    <row r="648" spans="1:11" s="23" customFormat="1" ht="31.5" hidden="1">
      <c r="A648" s="265"/>
      <c r="B648" s="121" t="s">
        <v>241</v>
      </c>
      <c r="C648" s="118" t="s">
        <v>64</v>
      </c>
      <c r="D648" s="119"/>
      <c r="E648" s="335" t="e">
        <f>ROUND(E642,-6)</f>
        <v>#REF!</v>
      </c>
      <c r="F648" s="335"/>
      <c r="G648" s="335"/>
    </row>
    <row r="649" spans="1:11" s="19" customFormat="1" ht="8.25" hidden="1" customHeight="1">
      <c r="A649" s="122"/>
      <c r="B649" s="122"/>
      <c r="C649" s="122"/>
      <c r="D649" s="122"/>
      <c r="E649" s="23"/>
      <c r="F649" s="23"/>
      <c r="G649" s="23"/>
    </row>
    <row r="650" spans="1:11" s="19" customFormat="1" ht="21.75" hidden="1" customHeight="1">
      <c r="A650" s="122" t="s">
        <v>275</v>
      </c>
      <c r="B650" s="336" t="s">
        <v>243</v>
      </c>
      <c r="C650" s="336"/>
      <c r="D650" s="336"/>
      <c r="E650" s="336"/>
      <c r="F650" s="336"/>
      <c r="G650" s="336"/>
    </row>
    <row r="651" spans="1:11" s="40" customFormat="1" ht="35.25" hidden="1" customHeight="1">
      <c r="A651" s="337" t="s">
        <v>244</v>
      </c>
      <c r="B651" s="337"/>
      <c r="C651" s="337"/>
      <c r="D651" s="337"/>
      <c r="E651" s="337"/>
      <c r="F651" s="337"/>
      <c r="G651" s="337"/>
      <c r="I651" s="85"/>
    </row>
    <row r="652" spans="1:11" s="40" customFormat="1" ht="21" hidden="1" customHeight="1">
      <c r="A652" s="123" t="s">
        <v>245</v>
      </c>
      <c r="C652" s="40" t="s">
        <v>64</v>
      </c>
      <c r="E652" s="124" t="e">
        <f>ROUND(E648,-3)</f>
        <v>#REF!</v>
      </c>
      <c r="F652" s="48" t="s">
        <v>246</v>
      </c>
      <c r="I652" s="85"/>
    </row>
    <row r="653" spans="1:11" s="19" customFormat="1" ht="5.25" hidden="1" customHeight="1">
      <c r="A653" s="122"/>
      <c r="B653" s="122"/>
      <c r="C653" s="122"/>
      <c r="D653" s="122"/>
      <c r="E653" s="23"/>
      <c r="F653" s="23"/>
      <c r="G653" s="23"/>
    </row>
    <row r="654" spans="1:11" s="40" customFormat="1" ht="24.75" hidden="1" customHeight="1">
      <c r="A654" s="338" t="s">
        <v>247</v>
      </c>
      <c r="B654" s="339"/>
      <c r="C654" s="339"/>
      <c r="D654" s="340"/>
      <c r="E654" s="51" t="s">
        <v>174</v>
      </c>
      <c r="F654" s="51" t="s">
        <v>175</v>
      </c>
      <c r="G654" s="51" t="s">
        <v>176</v>
      </c>
      <c r="I654" s="85"/>
    </row>
    <row r="655" spans="1:11" s="40" customFormat="1" ht="24.75" hidden="1" customHeight="1">
      <c r="A655" s="341"/>
      <c r="B655" s="342"/>
      <c r="C655" s="342"/>
      <c r="D655" s="343"/>
      <c r="E655" s="125" t="e">
        <f>E643</f>
        <v>#REF!</v>
      </c>
      <c r="F655" s="125" t="e">
        <f>F643</f>
        <v>#REF!</v>
      </c>
      <c r="G655" s="125" t="e">
        <f>G643</f>
        <v>#REF!</v>
      </c>
      <c r="I655" s="85"/>
    </row>
    <row r="656" spans="1:11" s="40" customFormat="1" ht="24.75" hidden="1" customHeight="1">
      <c r="A656" s="344"/>
      <c r="B656" s="345"/>
      <c r="C656" s="345"/>
      <c r="D656" s="346"/>
      <c r="E656" s="125" t="s">
        <v>248</v>
      </c>
      <c r="F656" s="125" t="s">
        <v>248</v>
      </c>
      <c r="G656" s="125" t="s">
        <v>248</v>
      </c>
      <c r="I656" s="85"/>
    </row>
    <row r="657" spans="1:9" s="40" customFormat="1" ht="5.25" hidden="1" customHeight="1">
      <c r="A657" s="123"/>
      <c r="G657" s="126"/>
      <c r="I657" s="85"/>
    </row>
    <row r="658" spans="1:9" s="40" customFormat="1" ht="21" hidden="1" customHeight="1">
      <c r="A658" s="347" t="s">
        <v>249</v>
      </c>
      <c r="B658" s="347"/>
      <c r="C658" s="347"/>
      <c r="D658" s="347"/>
      <c r="E658" s="347"/>
      <c r="F658" s="347"/>
      <c r="G658" s="347"/>
      <c r="I658" s="85"/>
    </row>
    <row r="659" spans="1:9" s="40" customFormat="1" ht="6" hidden="1" customHeight="1">
      <c r="A659" s="127"/>
      <c r="B659" s="127"/>
      <c r="C659" s="123"/>
      <c r="D659" s="127"/>
      <c r="E659" s="127"/>
      <c r="F659" s="127"/>
      <c r="G659" s="127"/>
      <c r="I659" s="85"/>
    </row>
    <row r="660" spans="1:9" s="48" customFormat="1" ht="21" hidden="1" customHeight="1">
      <c r="A660" s="313" t="s">
        <v>250</v>
      </c>
      <c r="B660" s="313"/>
      <c r="C660" s="313"/>
      <c r="D660" s="313"/>
      <c r="E660" s="313"/>
      <c r="F660" s="313"/>
      <c r="G660" s="313"/>
      <c r="I660" s="124"/>
    </row>
    <row r="661" spans="1:9" s="48" customFormat="1" ht="21" hidden="1" customHeight="1">
      <c r="A661" s="313" t="s">
        <v>251</v>
      </c>
      <c r="B661" s="313"/>
      <c r="C661" s="313"/>
      <c r="D661" s="313"/>
      <c r="E661" s="313"/>
      <c r="F661" s="313"/>
      <c r="G661" s="313"/>
      <c r="I661" s="124"/>
    </row>
    <row r="662" spans="1:9" s="48" customFormat="1" ht="41.25" hidden="1" customHeight="1">
      <c r="A662" s="314" t="s">
        <v>252</v>
      </c>
      <c r="B662" s="315"/>
      <c r="C662" s="315"/>
      <c r="D662" s="315"/>
      <c r="E662" s="315"/>
      <c r="F662" s="315"/>
      <c r="G662" s="315"/>
      <c r="I662" s="124"/>
    </row>
    <row r="663" spans="1:9" s="48" customFormat="1" ht="28.5" hidden="1" customHeight="1">
      <c r="A663" s="263"/>
      <c r="B663" s="267" t="s">
        <v>253</v>
      </c>
      <c r="C663" s="68"/>
      <c r="D663" s="267"/>
      <c r="E663" s="128" t="s">
        <v>254</v>
      </c>
      <c r="F663" s="316"/>
      <c r="G663" s="316"/>
      <c r="I663" s="124"/>
    </row>
    <row r="664" spans="1:9" s="48" customFormat="1" ht="21.6" hidden="1" customHeight="1">
      <c r="A664" s="263"/>
      <c r="B664" s="317" t="s">
        <v>255</v>
      </c>
      <c r="C664" s="318"/>
      <c r="D664" s="318"/>
      <c r="E664" s="290" t="s">
        <v>256</v>
      </c>
      <c r="F664" s="290"/>
      <c r="G664" s="290"/>
      <c r="I664" s="124"/>
    </row>
    <row r="665" spans="1:9" s="48" customFormat="1" ht="21.6" hidden="1" customHeight="1">
      <c r="A665" s="263"/>
      <c r="B665" s="317"/>
      <c r="C665" s="319"/>
      <c r="D665" s="319"/>
      <c r="E665" s="290" t="s">
        <v>257</v>
      </c>
      <c r="F665" s="290"/>
      <c r="G665" s="290"/>
      <c r="I665" s="124"/>
    </row>
    <row r="666" spans="1:9" s="48" customFormat="1" ht="21.6" hidden="1" customHeight="1">
      <c r="A666" s="263"/>
      <c r="B666" s="267"/>
      <c r="C666" s="68"/>
      <c r="D666" s="267"/>
      <c r="E666" s="290" t="s">
        <v>258</v>
      </c>
      <c r="F666" s="290"/>
      <c r="G666" s="290"/>
      <c r="I666" s="124"/>
    </row>
    <row r="667" spans="1:9" s="48" customFormat="1" ht="21.6" hidden="1" customHeight="1">
      <c r="A667" s="263"/>
      <c r="B667" s="267"/>
      <c r="C667" s="68"/>
      <c r="D667" s="267"/>
      <c r="E667" s="290" t="s">
        <v>259</v>
      </c>
      <c r="F667" s="290"/>
      <c r="G667" s="290"/>
      <c r="I667" s="124"/>
    </row>
    <row r="668" spans="1:9" s="48" customFormat="1" ht="21.6" hidden="1" customHeight="1">
      <c r="A668" s="263"/>
      <c r="B668" s="267" t="s">
        <v>260</v>
      </c>
      <c r="C668" s="68"/>
      <c r="D668" s="267"/>
      <c r="E668" s="267"/>
      <c r="F668" s="267"/>
      <c r="G668" s="267"/>
      <c r="I668" s="124"/>
    </row>
    <row r="669" spans="1:9" s="49" customFormat="1" ht="10.5" hidden="1" customHeight="1">
      <c r="B669" s="18"/>
      <c r="C669" s="18"/>
      <c r="D669" s="18"/>
      <c r="E669" s="18"/>
      <c r="F669" s="18"/>
      <c r="G669" s="50"/>
    </row>
    <row r="670" spans="1:9" s="52" customFormat="1" ht="39.75" hidden="1" customHeight="1">
      <c r="A670" s="51" t="s">
        <v>1</v>
      </c>
      <c r="B670" s="320" t="s">
        <v>261</v>
      </c>
      <c r="C670" s="321"/>
      <c r="D670" s="51" t="s">
        <v>262</v>
      </c>
      <c r="E670" s="51" t="s">
        <v>263</v>
      </c>
      <c r="F670" s="51" t="s">
        <v>264</v>
      </c>
      <c r="G670" s="51" t="s">
        <v>40</v>
      </c>
      <c r="I670" s="49"/>
    </row>
    <row r="671" spans="1:9" ht="21.95" hidden="1" customHeight="1">
      <c r="A671" s="54">
        <v>1</v>
      </c>
      <c r="B671" s="295" t="s">
        <v>20</v>
      </c>
      <c r="C671" s="297"/>
      <c r="D671" s="129">
        <v>0.75</v>
      </c>
      <c r="E671" s="129">
        <v>0.55000000000000004</v>
      </c>
      <c r="F671" s="130">
        <f>D671*E671</f>
        <v>0.41250000000000003</v>
      </c>
      <c r="G671" s="57"/>
    </row>
    <row r="672" spans="1:9" ht="21.95" hidden="1" customHeight="1">
      <c r="A672" s="54">
        <v>2</v>
      </c>
      <c r="B672" s="295" t="s">
        <v>265</v>
      </c>
      <c r="C672" s="297"/>
      <c r="D672" s="129">
        <v>0.8</v>
      </c>
      <c r="E672" s="129">
        <v>0.15</v>
      </c>
      <c r="F672" s="130">
        <f>D672*E672</f>
        <v>0.12</v>
      </c>
      <c r="G672" s="56"/>
    </row>
    <row r="673" spans="1:9" ht="21.95" hidden="1" customHeight="1">
      <c r="A673" s="54">
        <v>3</v>
      </c>
      <c r="B673" s="295" t="s">
        <v>266</v>
      </c>
      <c r="C673" s="297"/>
      <c r="D673" s="129">
        <v>0.75</v>
      </c>
      <c r="E673" s="129">
        <v>0.2</v>
      </c>
      <c r="F673" s="130">
        <f>D673*E673</f>
        <v>0.15000000000000002</v>
      </c>
      <c r="G673" s="101"/>
    </row>
    <row r="674" spans="1:9" ht="21.95" hidden="1" customHeight="1">
      <c r="A674" s="54">
        <v>4</v>
      </c>
      <c r="B674" s="322" t="s">
        <v>267</v>
      </c>
      <c r="C674" s="323"/>
      <c r="D674" s="129">
        <v>0.7</v>
      </c>
      <c r="E674" s="129">
        <v>0.1</v>
      </c>
      <c r="F674" s="130">
        <f>D674*E674</f>
        <v>6.9999999999999993E-2</v>
      </c>
      <c r="G674" s="101"/>
    </row>
    <row r="675" spans="1:9" s="63" customFormat="1" ht="21.95" hidden="1" customHeight="1">
      <c r="A675" s="54"/>
      <c r="B675" s="324" t="s">
        <v>268</v>
      </c>
      <c r="C675" s="325"/>
      <c r="D675" s="326">
        <f>SUM(F671:F674)</f>
        <v>0.75249999999999995</v>
      </c>
      <c r="E675" s="327"/>
      <c r="F675" s="328"/>
      <c r="G675" s="62"/>
      <c r="I675" s="19"/>
    </row>
    <row r="676" spans="1:9" s="63" customFormat="1" ht="21.95" hidden="1" customHeight="1">
      <c r="A676" s="54"/>
      <c r="B676" s="324" t="s">
        <v>269</v>
      </c>
      <c r="C676" s="325"/>
      <c r="D676" s="326">
        <f>1-D675</f>
        <v>0.24750000000000005</v>
      </c>
      <c r="E676" s="327"/>
      <c r="F676" s="328"/>
      <c r="G676" s="62"/>
      <c r="I676" s="19"/>
    </row>
    <row r="677" spans="1:9" s="63" customFormat="1" ht="8.25" hidden="1" customHeight="1">
      <c r="A677" s="49"/>
      <c r="B677" s="131"/>
      <c r="C677" s="208"/>
      <c r="D677" s="132"/>
      <c r="E677" s="132"/>
      <c r="F677" s="132"/>
      <c r="G677" s="133"/>
      <c r="I677" s="19"/>
    </row>
    <row r="678" spans="1:9" ht="22.5" hidden="1" customHeight="1">
      <c r="A678" s="303" t="s">
        <v>276</v>
      </c>
      <c r="B678" s="303"/>
      <c r="C678" s="303"/>
      <c r="D678" s="303"/>
      <c r="E678" s="303"/>
      <c r="F678" s="303"/>
      <c r="G678" s="303"/>
    </row>
    <row r="679" spans="1:9" ht="7.5" hidden="1" customHeight="1">
      <c r="D679" s="52"/>
    </row>
    <row r="680" spans="1:9" ht="23.25" hidden="1" customHeight="1">
      <c r="D680" s="52"/>
      <c r="G680" s="134" t="s">
        <v>270</v>
      </c>
    </row>
    <row r="681" spans="1:9" ht="7.5" hidden="1" customHeight="1">
      <c r="D681" s="52"/>
    </row>
    <row r="682" spans="1:9" s="136" customFormat="1" ht="25.35" hidden="1" customHeight="1">
      <c r="A682" s="307" t="s">
        <v>271</v>
      </c>
      <c r="B682" s="308"/>
      <c r="C682" s="308"/>
      <c r="D682" s="309"/>
      <c r="E682" s="135" t="s">
        <v>6</v>
      </c>
      <c r="F682" s="135" t="s">
        <v>287</v>
      </c>
      <c r="G682" s="135" t="s">
        <v>8</v>
      </c>
      <c r="I682" s="137"/>
    </row>
    <row r="683" spans="1:9" s="141" customFormat="1" ht="22.7" hidden="1" customHeight="1">
      <c r="A683" s="349" t="e">
        <f>D457</f>
        <v>#REF!</v>
      </c>
      <c r="B683" s="311"/>
      <c r="C683" s="311"/>
      <c r="D683" s="312"/>
      <c r="E683" s="138">
        <v>1</v>
      </c>
      <c r="F683" s="139" t="e">
        <f>E652</f>
        <v>#REF!</v>
      </c>
      <c r="G683" s="140" t="e">
        <f>ROUND(E683*F683,-6)</f>
        <v>#REF!</v>
      </c>
      <c r="I683" s="142"/>
    </row>
    <row r="684" spans="1:9" hidden="1"/>
    <row r="685" spans="1:9" hidden="1"/>
    <row r="686" spans="1:9" hidden="1"/>
    <row r="687" spans="1:9" hidden="1"/>
    <row r="688" spans="1:9" hidden="1"/>
    <row r="689" spans="1:9" hidden="1"/>
    <row r="690" spans="1:9" s="22" customFormat="1" hidden="1">
      <c r="A690" s="22" t="s">
        <v>275</v>
      </c>
      <c r="B690" s="22" t="e">
        <f>'Bảng tổng hợp kết quả'!#REF!</f>
        <v>#REF!</v>
      </c>
      <c r="F690" s="156"/>
      <c r="I690" s="23"/>
    </row>
    <row r="691" spans="1:9" ht="19.7" hidden="1" customHeight="1">
      <c r="A691" s="303" t="s">
        <v>272</v>
      </c>
      <c r="B691" s="303"/>
      <c r="C691" s="303"/>
      <c r="D691" s="303"/>
      <c r="E691" s="303"/>
      <c r="F691" s="303"/>
      <c r="G691" s="303"/>
    </row>
    <row r="692" spans="1:9" hidden="1">
      <c r="A692" s="24" t="s">
        <v>61</v>
      </c>
      <c r="B692" s="261" t="s">
        <v>62</v>
      </c>
      <c r="C692" s="22"/>
      <c r="D692" s="303"/>
      <c r="E692" s="303"/>
      <c r="F692" s="303"/>
      <c r="G692" s="303"/>
    </row>
    <row r="693" spans="1:9" hidden="1">
      <c r="A693" s="27" t="s">
        <v>55</v>
      </c>
      <c r="B693" s="28" t="s">
        <v>63</v>
      </c>
      <c r="C693" s="28" t="s">
        <v>64</v>
      </c>
      <c r="D693" s="305" t="e">
        <f>B690</f>
        <v>#REF!</v>
      </c>
      <c r="E693" s="305"/>
      <c r="F693" s="305"/>
      <c r="G693" s="305"/>
    </row>
    <row r="694" spans="1:9" hidden="1">
      <c r="A694" s="27" t="s">
        <v>55</v>
      </c>
      <c r="B694" s="266" t="s">
        <v>65</v>
      </c>
      <c r="C694" s="28" t="s">
        <v>64</v>
      </c>
      <c r="D694" s="305" t="s">
        <v>331</v>
      </c>
      <c r="E694" s="305"/>
      <c r="F694" s="305"/>
      <c r="G694" s="305"/>
    </row>
    <row r="695" spans="1:9" hidden="1">
      <c r="A695" s="27" t="s">
        <v>55</v>
      </c>
      <c r="B695" s="266" t="s">
        <v>4</v>
      </c>
      <c r="C695" s="28" t="s">
        <v>64</v>
      </c>
      <c r="D695" s="306" t="s">
        <v>36</v>
      </c>
      <c r="E695" s="306"/>
      <c r="F695" s="306"/>
      <c r="G695" s="306"/>
    </row>
    <row r="696" spans="1:9" hidden="1">
      <c r="A696" s="27" t="s">
        <v>55</v>
      </c>
      <c r="B696" s="266" t="s">
        <v>3</v>
      </c>
      <c r="C696" s="28"/>
      <c r="D696" s="266">
        <v>2019</v>
      </c>
      <c r="E696" s="266"/>
      <c r="F696" s="266"/>
      <c r="G696" s="266"/>
    </row>
    <row r="697" spans="1:9" hidden="1">
      <c r="A697" s="27" t="s">
        <v>55</v>
      </c>
      <c r="B697" s="30" t="s">
        <v>66</v>
      </c>
      <c r="C697" s="30" t="s">
        <v>64</v>
      </c>
      <c r="D697" s="301" t="s">
        <v>332</v>
      </c>
      <c r="E697" s="301"/>
      <c r="F697" s="301"/>
      <c r="G697" s="301"/>
    </row>
    <row r="698" spans="1:9" hidden="1">
      <c r="A698" s="27" t="s">
        <v>55</v>
      </c>
      <c r="B698" s="30" t="s">
        <v>67</v>
      </c>
      <c r="C698" s="30" t="s">
        <v>64</v>
      </c>
      <c r="D698" s="301" t="s">
        <v>333</v>
      </c>
      <c r="E698" s="301"/>
      <c r="F698" s="301"/>
      <c r="G698" s="301"/>
    </row>
    <row r="699" spans="1:9" hidden="1">
      <c r="A699" s="27" t="s">
        <v>55</v>
      </c>
      <c r="B699" s="30" t="s">
        <v>68</v>
      </c>
      <c r="C699" s="30" t="s">
        <v>64</v>
      </c>
      <c r="D699" s="301" t="s">
        <v>334</v>
      </c>
      <c r="E699" s="301"/>
      <c r="F699" s="301"/>
      <c r="G699" s="301"/>
    </row>
    <row r="700" spans="1:9" hidden="1">
      <c r="A700" s="27" t="s">
        <v>55</v>
      </c>
      <c r="B700" s="30" t="s">
        <v>69</v>
      </c>
      <c r="C700" s="30" t="s">
        <v>64</v>
      </c>
      <c r="D700" s="301" t="s">
        <v>293</v>
      </c>
      <c r="E700" s="301"/>
      <c r="F700" s="301"/>
      <c r="G700" s="301"/>
    </row>
    <row r="701" spans="1:9" hidden="1">
      <c r="A701" s="27" t="s">
        <v>55</v>
      </c>
      <c r="B701" s="30" t="s">
        <v>70</v>
      </c>
      <c r="C701" s="30" t="s">
        <v>64</v>
      </c>
      <c r="D701" s="301" t="s">
        <v>299</v>
      </c>
      <c r="E701" s="301"/>
      <c r="F701" s="301"/>
      <c r="G701" s="301"/>
    </row>
    <row r="702" spans="1:9" hidden="1">
      <c r="A702" s="27" t="s">
        <v>55</v>
      </c>
      <c r="B702" s="30" t="s">
        <v>71</v>
      </c>
      <c r="C702" s="30" t="s">
        <v>64</v>
      </c>
      <c r="D702" s="301" t="s">
        <v>335</v>
      </c>
      <c r="E702" s="301"/>
      <c r="F702" s="301"/>
      <c r="G702" s="301"/>
    </row>
    <row r="703" spans="1:9" hidden="1">
      <c r="A703" s="27" t="s">
        <v>55</v>
      </c>
      <c r="B703" s="30" t="s">
        <v>72</v>
      </c>
      <c r="C703" s="30" t="s">
        <v>64</v>
      </c>
      <c r="D703" s="301" t="s">
        <v>336</v>
      </c>
      <c r="E703" s="301"/>
      <c r="F703" s="301"/>
      <c r="G703" s="301"/>
    </row>
    <row r="704" spans="1:9" hidden="1">
      <c r="A704" s="27" t="s">
        <v>55</v>
      </c>
      <c r="B704" s="30" t="s">
        <v>73</v>
      </c>
      <c r="C704" s="30" t="s">
        <v>64</v>
      </c>
      <c r="D704" s="301" t="s">
        <v>337</v>
      </c>
      <c r="E704" s="301"/>
      <c r="F704" s="301"/>
      <c r="G704" s="301"/>
    </row>
    <row r="705" spans="1:7" hidden="1">
      <c r="A705" s="27" t="s">
        <v>55</v>
      </c>
      <c r="B705" s="30" t="s">
        <v>75</v>
      </c>
      <c r="C705" s="30" t="s">
        <v>64</v>
      </c>
      <c r="D705" s="301" t="s">
        <v>338</v>
      </c>
      <c r="E705" s="301"/>
      <c r="F705" s="301"/>
      <c r="G705" s="301"/>
    </row>
    <row r="706" spans="1:7" hidden="1">
      <c r="A706" s="27" t="s">
        <v>55</v>
      </c>
      <c r="B706" s="30" t="s">
        <v>78</v>
      </c>
      <c r="C706" s="30" t="s">
        <v>64</v>
      </c>
      <c r="D706" s="301" t="s">
        <v>300</v>
      </c>
      <c r="E706" s="301"/>
      <c r="F706" s="301"/>
      <c r="G706" s="301"/>
    </row>
    <row r="707" spans="1:7" hidden="1">
      <c r="A707" s="27" t="s">
        <v>55</v>
      </c>
      <c r="B707" s="30" t="s">
        <v>79</v>
      </c>
      <c r="C707" s="30" t="s">
        <v>64</v>
      </c>
      <c r="D707" s="301" t="s">
        <v>339</v>
      </c>
      <c r="E707" s="301"/>
      <c r="F707" s="301"/>
      <c r="G707" s="301"/>
    </row>
    <row r="708" spans="1:7" hidden="1">
      <c r="A708" s="27" t="s">
        <v>55</v>
      </c>
      <c r="B708" s="30" t="s">
        <v>80</v>
      </c>
      <c r="C708" s="30" t="s">
        <v>64</v>
      </c>
      <c r="D708" s="301" t="s">
        <v>340</v>
      </c>
      <c r="E708" s="301"/>
      <c r="F708" s="301"/>
      <c r="G708" s="301"/>
    </row>
    <row r="709" spans="1:7" ht="36" hidden="1" customHeight="1">
      <c r="A709" s="27" t="s">
        <v>81</v>
      </c>
      <c r="B709" s="28" t="s">
        <v>82</v>
      </c>
      <c r="C709" s="30" t="s">
        <v>64</v>
      </c>
      <c r="D709" s="348" t="s">
        <v>302</v>
      </c>
      <c r="E709" s="348"/>
      <c r="F709" s="348"/>
      <c r="G709" s="348"/>
    </row>
    <row r="710" spans="1:7" ht="21.75" hidden="1" customHeight="1">
      <c r="A710" s="27" t="s">
        <v>55</v>
      </c>
      <c r="B710" s="28" t="s">
        <v>83</v>
      </c>
      <c r="C710" s="30" t="s">
        <v>64</v>
      </c>
      <c r="D710" s="262" t="s">
        <v>84</v>
      </c>
      <c r="E710" s="32" t="s">
        <v>85</v>
      </c>
      <c r="F710" s="266" t="s">
        <v>86</v>
      </c>
      <c r="G710" s="28" t="s">
        <v>87</v>
      </c>
    </row>
    <row r="711" spans="1:7" ht="21.75" hidden="1" customHeight="1">
      <c r="A711" s="27" t="s">
        <v>55</v>
      </c>
      <c r="B711" s="5" t="s">
        <v>88</v>
      </c>
      <c r="C711" s="30" t="s">
        <v>64</v>
      </c>
      <c r="D711" s="262" t="s">
        <v>89</v>
      </c>
      <c r="E711" s="32" t="s">
        <v>90</v>
      </c>
      <c r="F711" s="266" t="s">
        <v>91</v>
      </c>
      <c r="G711" s="28" t="s">
        <v>92</v>
      </c>
    </row>
    <row r="712" spans="1:7" ht="21.75" hidden="1" customHeight="1">
      <c r="A712" s="27" t="s">
        <v>55</v>
      </c>
      <c r="B712" s="5" t="s">
        <v>93</v>
      </c>
      <c r="C712" s="30" t="s">
        <v>64</v>
      </c>
      <c r="D712" s="262" t="s">
        <v>94</v>
      </c>
      <c r="E712" s="32" t="s">
        <v>90</v>
      </c>
      <c r="F712" s="266" t="s">
        <v>95</v>
      </c>
      <c r="G712" s="28" t="s">
        <v>92</v>
      </c>
    </row>
    <row r="713" spans="1:7" ht="21.75" hidden="1" customHeight="1">
      <c r="A713" s="27" t="s">
        <v>55</v>
      </c>
      <c r="B713" s="5" t="s">
        <v>96</v>
      </c>
      <c r="C713" s="30" t="s">
        <v>64</v>
      </c>
      <c r="D713" s="262" t="s">
        <v>89</v>
      </c>
      <c r="E713" s="32" t="s">
        <v>90</v>
      </c>
      <c r="F713" s="266" t="s">
        <v>97</v>
      </c>
      <c r="G713" s="28" t="s">
        <v>92</v>
      </c>
    </row>
    <row r="714" spans="1:7" ht="21.75" hidden="1" customHeight="1">
      <c r="A714" s="27" t="s">
        <v>55</v>
      </c>
      <c r="B714" s="5" t="s">
        <v>98</v>
      </c>
      <c r="C714" s="30" t="s">
        <v>64</v>
      </c>
      <c r="D714" s="262" t="s">
        <v>99</v>
      </c>
      <c r="E714" s="32" t="s">
        <v>90</v>
      </c>
      <c r="F714" s="266" t="s">
        <v>100</v>
      </c>
      <c r="G714" s="28" t="s">
        <v>92</v>
      </c>
    </row>
    <row r="715" spans="1:7" ht="21.75" hidden="1" customHeight="1">
      <c r="A715" s="27" t="s">
        <v>55</v>
      </c>
      <c r="B715" s="5" t="s">
        <v>101</v>
      </c>
      <c r="C715" s="30" t="s">
        <v>64</v>
      </c>
      <c r="D715" s="262" t="s">
        <v>99</v>
      </c>
      <c r="E715" s="32" t="s">
        <v>90</v>
      </c>
      <c r="F715" s="266" t="s">
        <v>102</v>
      </c>
      <c r="G715" s="28" t="s">
        <v>103</v>
      </c>
    </row>
    <row r="716" spans="1:7" ht="21.75" hidden="1" customHeight="1">
      <c r="A716" s="27" t="s">
        <v>55</v>
      </c>
      <c r="B716" s="5" t="s">
        <v>104</v>
      </c>
      <c r="C716" s="30" t="s">
        <v>64</v>
      </c>
      <c r="D716" s="262" t="s">
        <v>94</v>
      </c>
      <c r="E716" s="32" t="s">
        <v>90</v>
      </c>
      <c r="F716" s="266" t="s">
        <v>105</v>
      </c>
      <c r="G716" s="28" t="s">
        <v>106</v>
      </c>
    </row>
    <row r="717" spans="1:7" ht="21.75" hidden="1" customHeight="1">
      <c r="A717" s="27" t="s">
        <v>55</v>
      </c>
      <c r="B717" s="5" t="s">
        <v>107</v>
      </c>
      <c r="C717" s="30" t="s">
        <v>64</v>
      </c>
      <c r="D717" s="262" t="s">
        <v>108</v>
      </c>
      <c r="E717" s="32" t="s">
        <v>90</v>
      </c>
      <c r="F717" s="266" t="s">
        <v>109</v>
      </c>
      <c r="G717" s="28" t="s">
        <v>110</v>
      </c>
    </row>
    <row r="718" spans="1:7" ht="21.75" hidden="1" customHeight="1">
      <c r="A718" s="27" t="s">
        <v>55</v>
      </c>
      <c r="B718" s="28" t="s">
        <v>111</v>
      </c>
      <c r="C718" s="30" t="s">
        <v>64</v>
      </c>
      <c r="D718" s="5" t="s">
        <v>112</v>
      </c>
      <c r="E718" s="32" t="s">
        <v>90</v>
      </c>
      <c r="F718" s="266" t="s">
        <v>113</v>
      </c>
      <c r="G718" s="28" t="s">
        <v>110</v>
      </c>
    </row>
    <row r="719" spans="1:7" ht="21.75" hidden="1" customHeight="1">
      <c r="A719" s="27" t="s">
        <v>55</v>
      </c>
      <c r="B719" s="28" t="s">
        <v>114</v>
      </c>
      <c r="C719" s="30" t="s">
        <v>64</v>
      </c>
      <c r="D719" s="262" t="s">
        <v>115</v>
      </c>
      <c r="E719" s="32" t="s">
        <v>90</v>
      </c>
      <c r="F719" s="266" t="s">
        <v>116</v>
      </c>
      <c r="G719" s="28" t="s">
        <v>110</v>
      </c>
    </row>
    <row r="720" spans="1:7" ht="21.75" hidden="1" customHeight="1">
      <c r="A720" s="27" t="s">
        <v>55</v>
      </c>
      <c r="B720" s="28" t="s">
        <v>117</v>
      </c>
      <c r="C720" s="30" t="s">
        <v>64</v>
      </c>
      <c r="D720" s="262" t="s">
        <v>94</v>
      </c>
      <c r="E720" s="32" t="s">
        <v>90</v>
      </c>
      <c r="F720" s="266" t="s">
        <v>118</v>
      </c>
      <c r="G720" s="28" t="s">
        <v>110</v>
      </c>
    </row>
    <row r="721" spans="1:7" ht="21.75" hidden="1" customHeight="1">
      <c r="A721" s="27" t="s">
        <v>55</v>
      </c>
      <c r="B721" s="28" t="s">
        <v>119</v>
      </c>
      <c r="C721" s="30" t="s">
        <v>64</v>
      </c>
      <c r="D721" s="262" t="s">
        <v>120</v>
      </c>
      <c r="E721" s="32" t="s">
        <v>90</v>
      </c>
      <c r="F721" s="266" t="s">
        <v>121</v>
      </c>
      <c r="G721" s="28" t="s">
        <v>110</v>
      </c>
    </row>
    <row r="722" spans="1:7" ht="21.75" hidden="1" customHeight="1">
      <c r="A722" s="27" t="s">
        <v>55</v>
      </c>
      <c r="B722" s="28" t="s">
        <v>122</v>
      </c>
      <c r="C722" s="30" t="s">
        <v>64</v>
      </c>
      <c r="D722" s="262" t="s">
        <v>108</v>
      </c>
      <c r="E722" s="32" t="s">
        <v>90</v>
      </c>
      <c r="F722" s="266" t="s">
        <v>123</v>
      </c>
      <c r="G722" s="28" t="s">
        <v>110</v>
      </c>
    </row>
    <row r="723" spans="1:7" ht="21.75" hidden="1" customHeight="1">
      <c r="A723" s="27" t="s">
        <v>55</v>
      </c>
      <c r="B723" s="28" t="s">
        <v>124</v>
      </c>
      <c r="C723" s="30" t="s">
        <v>64</v>
      </c>
      <c r="D723" s="262" t="s">
        <v>108</v>
      </c>
      <c r="E723" s="32" t="s">
        <v>90</v>
      </c>
      <c r="F723" s="266" t="s">
        <v>125</v>
      </c>
      <c r="G723" s="28" t="s">
        <v>126</v>
      </c>
    </row>
    <row r="724" spans="1:7" ht="21.75" hidden="1" customHeight="1">
      <c r="A724" s="27" t="s">
        <v>55</v>
      </c>
      <c r="B724" s="28" t="s">
        <v>127</v>
      </c>
      <c r="C724" s="30" t="s">
        <v>64</v>
      </c>
      <c r="D724" s="262" t="s">
        <v>108</v>
      </c>
      <c r="E724" s="32" t="s">
        <v>90</v>
      </c>
      <c r="F724" s="266" t="s">
        <v>128</v>
      </c>
      <c r="G724" s="28" t="s">
        <v>129</v>
      </c>
    </row>
    <row r="725" spans="1:7" ht="21.75" hidden="1" customHeight="1">
      <c r="A725" s="27" t="s">
        <v>55</v>
      </c>
      <c r="B725" s="28" t="s">
        <v>130</v>
      </c>
      <c r="C725" s="30" t="s">
        <v>64</v>
      </c>
      <c r="D725" s="262" t="s">
        <v>131</v>
      </c>
      <c r="E725" s="32" t="s">
        <v>90</v>
      </c>
      <c r="F725" s="266" t="s">
        <v>132</v>
      </c>
      <c r="G725" s="28" t="s">
        <v>129</v>
      </c>
    </row>
    <row r="726" spans="1:7" ht="21.75" hidden="1" customHeight="1">
      <c r="A726" s="27" t="s">
        <v>55</v>
      </c>
      <c r="B726" s="5" t="s">
        <v>133</v>
      </c>
      <c r="C726" s="30" t="s">
        <v>64</v>
      </c>
      <c r="D726" s="262" t="s">
        <v>134</v>
      </c>
      <c r="E726" s="32" t="s">
        <v>90</v>
      </c>
      <c r="F726" s="266" t="s">
        <v>135</v>
      </c>
      <c r="G726" s="28" t="s">
        <v>129</v>
      </c>
    </row>
    <row r="727" spans="1:7" ht="21.75" hidden="1" customHeight="1">
      <c r="A727" s="27" t="s">
        <v>55</v>
      </c>
      <c r="B727" s="28" t="s">
        <v>136</v>
      </c>
      <c r="C727" s="30" t="s">
        <v>64</v>
      </c>
      <c r="D727" s="262" t="s">
        <v>131</v>
      </c>
      <c r="E727" s="32" t="s">
        <v>90</v>
      </c>
      <c r="F727" s="266" t="s">
        <v>137</v>
      </c>
      <c r="G727" s="28" t="s">
        <v>129</v>
      </c>
    </row>
    <row r="728" spans="1:7" ht="21.75" hidden="1" customHeight="1">
      <c r="A728" s="27" t="s">
        <v>55</v>
      </c>
      <c r="B728" s="28" t="s">
        <v>138</v>
      </c>
      <c r="C728" s="30" t="s">
        <v>64</v>
      </c>
      <c r="D728" s="262" t="s">
        <v>131</v>
      </c>
      <c r="E728" s="32" t="s">
        <v>90</v>
      </c>
      <c r="F728" s="266" t="s">
        <v>139</v>
      </c>
      <c r="G728" s="28" t="s">
        <v>87</v>
      </c>
    </row>
    <row r="729" spans="1:7" ht="21.75" hidden="1" customHeight="1">
      <c r="A729" s="27" t="s">
        <v>55</v>
      </c>
      <c r="B729" s="28" t="s">
        <v>140</v>
      </c>
      <c r="C729" s="30" t="s">
        <v>64</v>
      </c>
      <c r="D729" s="262" t="s">
        <v>94</v>
      </c>
      <c r="E729" s="32" t="s">
        <v>90</v>
      </c>
      <c r="F729" s="266" t="s">
        <v>141</v>
      </c>
      <c r="G729" s="28" t="s">
        <v>87</v>
      </c>
    </row>
    <row r="730" spans="1:7" ht="21.75" hidden="1" customHeight="1">
      <c r="A730" s="27" t="s">
        <v>55</v>
      </c>
      <c r="B730" s="28" t="s">
        <v>142</v>
      </c>
      <c r="C730" s="30" t="s">
        <v>64</v>
      </c>
      <c r="D730" s="262" t="s">
        <v>94</v>
      </c>
      <c r="E730" s="32" t="s">
        <v>90</v>
      </c>
      <c r="F730" s="266" t="s">
        <v>143</v>
      </c>
      <c r="G730" s="28" t="s">
        <v>144</v>
      </c>
    </row>
    <row r="731" spans="1:7" ht="21.75" hidden="1" customHeight="1">
      <c r="A731" s="27" t="s">
        <v>55</v>
      </c>
      <c r="B731" s="28" t="s">
        <v>145</v>
      </c>
      <c r="C731" s="30" t="s">
        <v>64</v>
      </c>
      <c r="D731" s="262" t="s">
        <v>99</v>
      </c>
      <c r="E731" s="32" t="s">
        <v>90</v>
      </c>
      <c r="F731" s="266" t="s">
        <v>146</v>
      </c>
      <c r="G731" s="28" t="s">
        <v>147</v>
      </c>
    </row>
    <row r="732" spans="1:7" ht="21.75" hidden="1" customHeight="1">
      <c r="A732" s="27" t="s">
        <v>55</v>
      </c>
      <c r="B732" s="28" t="s">
        <v>148</v>
      </c>
      <c r="C732" s="30" t="s">
        <v>64</v>
      </c>
      <c r="D732" s="262" t="s">
        <v>99</v>
      </c>
      <c r="E732" s="32" t="s">
        <v>90</v>
      </c>
      <c r="F732" s="266" t="s">
        <v>149</v>
      </c>
      <c r="G732" s="28" t="s">
        <v>150</v>
      </c>
    </row>
    <row r="733" spans="1:7" ht="21.75" hidden="1" customHeight="1">
      <c r="A733" s="27" t="s">
        <v>55</v>
      </c>
      <c r="B733" s="5" t="s">
        <v>151</v>
      </c>
      <c r="C733" s="30" t="s">
        <v>64</v>
      </c>
      <c r="D733" s="262" t="s">
        <v>99</v>
      </c>
      <c r="E733" s="32" t="s">
        <v>90</v>
      </c>
      <c r="F733" s="5" t="s">
        <v>152</v>
      </c>
      <c r="G733" s="33" t="s">
        <v>147</v>
      </c>
    </row>
    <row r="734" spans="1:7" ht="21.75" hidden="1" customHeight="1">
      <c r="A734" s="27" t="s">
        <v>55</v>
      </c>
      <c r="B734" s="5" t="s">
        <v>153</v>
      </c>
      <c r="C734" s="30" t="s">
        <v>64</v>
      </c>
      <c r="D734" s="33" t="s">
        <v>94</v>
      </c>
      <c r="E734" s="32" t="s">
        <v>90</v>
      </c>
      <c r="F734" s="5" t="s">
        <v>154</v>
      </c>
      <c r="G734" s="33" t="s">
        <v>155</v>
      </c>
    </row>
    <row r="735" spans="1:7" ht="21.75" hidden="1" customHeight="1">
      <c r="A735" s="27" t="s">
        <v>55</v>
      </c>
      <c r="B735" s="5" t="s">
        <v>156</v>
      </c>
      <c r="C735" s="30" t="s">
        <v>64</v>
      </c>
      <c r="D735" s="33" t="s">
        <v>115</v>
      </c>
      <c r="E735" s="32" t="s">
        <v>90</v>
      </c>
      <c r="F735" s="5" t="s">
        <v>157</v>
      </c>
      <c r="G735" s="33" t="s">
        <v>155</v>
      </c>
    </row>
    <row r="736" spans="1:7" ht="21.75" hidden="1" customHeight="1">
      <c r="A736" s="27" t="s">
        <v>55</v>
      </c>
      <c r="B736" s="5" t="s">
        <v>158</v>
      </c>
      <c r="C736" s="30" t="s">
        <v>64</v>
      </c>
      <c r="D736" s="33" t="s">
        <v>99</v>
      </c>
      <c r="E736" s="32" t="s">
        <v>90</v>
      </c>
      <c r="F736" s="5" t="s">
        <v>159</v>
      </c>
      <c r="G736" s="33" t="s">
        <v>155</v>
      </c>
    </row>
    <row r="737" spans="1:9" ht="21.75" hidden="1" customHeight="1">
      <c r="A737" s="27" t="s">
        <v>55</v>
      </c>
      <c r="B737" s="5" t="s">
        <v>160</v>
      </c>
      <c r="C737" s="30" t="s">
        <v>64</v>
      </c>
      <c r="D737" s="33" t="s">
        <v>161</v>
      </c>
      <c r="E737" s="32"/>
      <c r="F737" s="266"/>
      <c r="G737" s="28"/>
    </row>
    <row r="738" spans="1:9" ht="21.75" hidden="1" customHeight="1">
      <c r="A738" s="27" t="s">
        <v>55</v>
      </c>
      <c r="C738" s="30" t="s">
        <v>64</v>
      </c>
      <c r="E738" s="32"/>
      <c r="F738" s="266"/>
      <c r="G738" s="28"/>
    </row>
    <row r="739" spans="1:9" ht="21.75" hidden="1" customHeight="1">
      <c r="A739" s="27" t="s">
        <v>55</v>
      </c>
      <c r="C739" s="30" t="s">
        <v>64</v>
      </c>
      <c r="E739" s="32"/>
      <c r="F739" s="266"/>
      <c r="G739" s="28"/>
    </row>
    <row r="740" spans="1:9" ht="21.75" hidden="1" customHeight="1">
      <c r="A740" s="27" t="s">
        <v>55</v>
      </c>
      <c r="C740" s="30" t="s">
        <v>64</v>
      </c>
      <c r="E740" s="32"/>
      <c r="F740" s="266"/>
      <c r="G740" s="28"/>
    </row>
    <row r="741" spans="1:9" ht="21.75" hidden="1" customHeight="1">
      <c r="A741" s="27" t="s">
        <v>55</v>
      </c>
      <c r="C741" s="30" t="s">
        <v>64</v>
      </c>
      <c r="E741" s="32"/>
      <c r="F741" s="266"/>
      <c r="G741" s="28"/>
    </row>
    <row r="742" spans="1:9" ht="21.75" hidden="1" customHeight="1">
      <c r="A742" s="27" t="s">
        <v>55</v>
      </c>
      <c r="B742" s="5" t="s">
        <v>116</v>
      </c>
      <c r="C742" s="30" t="s">
        <v>64</v>
      </c>
      <c r="D742" s="33" t="s">
        <v>161</v>
      </c>
      <c r="E742" s="34"/>
      <c r="F742" s="266" t="s">
        <v>162</v>
      </c>
      <c r="G742" s="28" t="s">
        <v>147</v>
      </c>
    </row>
    <row r="743" spans="1:9" ht="21.75" hidden="1" customHeight="1">
      <c r="A743" s="27" t="s">
        <v>55</v>
      </c>
      <c r="B743" s="28" t="s">
        <v>138</v>
      </c>
      <c r="C743" s="30" t="s">
        <v>64</v>
      </c>
      <c r="D743" s="262" t="s">
        <v>131</v>
      </c>
      <c r="E743" s="32"/>
      <c r="F743" s="266"/>
      <c r="G743" s="28"/>
    </row>
    <row r="744" spans="1:9" ht="8.25" hidden="1" customHeight="1">
      <c r="A744" s="19"/>
      <c r="B744" s="314"/>
      <c r="C744" s="314"/>
      <c r="D744" s="314"/>
      <c r="E744" s="314"/>
      <c r="F744" s="314"/>
      <c r="G744" s="314"/>
    </row>
    <row r="745" spans="1:9" ht="21" hidden="1" customHeight="1">
      <c r="A745" s="303" t="s">
        <v>273</v>
      </c>
      <c r="B745" s="303"/>
      <c r="C745" s="303"/>
      <c r="D745" s="303"/>
      <c r="E745" s="303"/>
      <c r="F745" s="303"/>
      <c r="G745" s="303"/>
    </row>
    <row r="746" spans="1:9" ht="21.75" hidden="1" customHeight="1">
      <c r="A746" s="303" t="s">
        <v>163</v>
      </c>
      <c r="B746" s="303"/>
      <c r="C746" s="303"/>
      <c r="D746" s="303"/>
      <c r="E746" s="303"/>
      <c r="F746" s="303"/>
      <c r="G746" s="303"/>
    </row>
    <row r="747" spans="1:9" ht="36" hidden="1" customHeight="1">
      <c r="A747" s="315" t="s">
        <v>164</v>
      </c>
      <c r="B747" s="315"/>
      <c r="C747" s="315"/>
      <c r="D747" s="315"/>
      <c r="E747" s="315"/>
      <c r="F747" s="315"/>
      <c r="G747" s="315"/>
      <c r="H747" s="36"/>
      <c r="I747" s="37"/>
    </row>
    <row r="748" spans="1:9" s="40" customFormat="1" ht="3" hidden="1" customHeight="1">
      <c r="A748" s="359"/>
      <c r="B748" s="359"/>
      <c r="C748" s="359"/>
      <c r="D748" s="359"/>
      <c r="E748" s="359"/>
      <c r="F748" s="359"/>
      <c r="G748" s="359"/>
      <c r="H748" s="38"/>
      <c r="I748" s="39"/>
    </row>
    <row r="749" spans="1:9" s="40" customFormat="1" ht="32.25" hidden="1" customHeight="1">
      <c r="A749" s="41" t="s">
        <v>55</v>
      </c>
      <c r="B749" s="360" t="s">
        <v>165</v>
      </c>
      <c r="C749" s="360"/>
      <c r="D749" s="360"/>
      <c r="E749" s="360"/>
      <c r="F749" s="360"/>
      <c r="G749" s="360"/>
      <c r="H749" s="42" t="s">
        <v>166</v>
      </c>
      <c r="I749" s="43"/>
    </row>
    <row r="750" spans="1:9" s="40" customFormat="1" ht="32.25" hidden="1" customHeight="1">
      <c r="A750" s="41" t="s">
        <v>55</v>
      </c>
      <c r="B750" s="360" t="s">
        <v>167</v>
      </c>
      <c r="C750" s="360"/>
      <c r="D750" s="360"/>
      <c r="E750" s="360"/>
      <c r="F750" s="360"/>
      <c r="G750" s="360"/>
      <c r="H750" s="42" t="s">
        <v>168</v>
      </c>
      <c r="I750" s="44"/>
    </row>
    <row r="751" spans="1:9" s="40" customFormat="1" ht="32.25" hidden="1" customHeight="1">
      <c r="A751" s="41" t="s">
        <v>55</v>
      </c>
      <c r="B751" s="360" t="s">
        <v>169</v>
      </c>
      <c r="C751" s="360"/>
      <c r="D751" s="360"/>
      <c r="E751" s="360"/>
      <c r="F751" s="360"/>
      <c r="G751" s="360"/>
      <c r="H751" s="361" t="s">
        <v>170</v>
      </c>
      <c r="I751" s="362"/>
    </row>
    <row r="752" spans="1:9" s="48" customFormat="1" hidden="1">
      <c r="A752" s="45" t="s">
        <v>81</v>
      </c>
      <c r="B752" s="350" t="s">
        <v>171</v>
      </c>
      <c r="C752" s="350"/>
      <c r="D752" s="350"/>
      <c r="E752" s="350"/>
      <c r="F752" s="350"/>
      <c r="G752" s="350"/>
      <c r="H752" s="46"/>
      <c r="I752" s="47"/>
    </row>
    <row r="753" spans="1:9" s="49" customFormat="1" ht="10.5" hidden="1" customHeight="1">
      <c r="B753" s="18"/>
      <c r="C753" s="18"/>
      <c r="D753" s="18"/>
      <c r="E753" s="18"/>
      <c r="F753" s="18"/>
      <c r="G753" s="50"/>
    </row>
    <row r="754" spans="1:9" s="52" customFormat="1" ht="24.75" hidden="1" customHeight="1">
      <c r="A754" s="51" t="s">
        <v>1</v>
      </c>
      <c r="B754" s="51" t="s">
        <v>172</v>
      </c>
      <c r="C754" s="65"/>
      <c r="D754" s="51" t="s">
        <v>173</v>
      </c>
      <c r="E754" s="51" t="s">
        <v>174</v>
      </c>
      <c r="F754" s="51" t="s">
        <v>175</v>
      </c>
      <c r="G754" s="51" t="s">
        <v>176</v>
      </c>
      <c r="I754" s="268"/>
    </row>
    <row r="755" spans="1:9" ht="16.350000000000001" hidden="1" customHeight="1">
      <c r="A755" s="54">
        <v>1</v>
      </c>
      <c r="B755" s="55" t="s">
        <v>177</v>
      </c>
      <c r="C755" s="202" t="s">
        <v>64</v>
      </c>
      <c r="D755" s="57" t="s">
        <v>303</v>
      </c>
      <c r="E755" s="57" t="s">
        <v>303</v>
      </c>
      <c r="F755" s="57" t="s">
        <v>303</v>
      </c>
      <c r="G755" s="57" t="s">
        <v>303</v>
      </c>
    </row>
    <row r="756" spans="1:9" ht="17.45" hidden="1" customHeight="1">
      <c r="A756" s="54">
        <v>2</v>
      </c>
      <c r="B756" s="55" t="s">
        <v>178</v>
      </c>
      <c r="C756" s="202" t="s">
        <v>64</v>
      </c>
      <c r="D756" s="58" t="s">
        <v>304</v>
      </c>
      <c r="E756" s="58" t="s">
        <v>304</v>
      </c>
      <c r="F756" s="58" t="s">
        <v>304</v>
      </c>
      <c r="G756" s="58" t="s">
        <v>304</v>
      </c>
    </row>
    <row r="757" spans="1:9" hidden="1">
      <c r="A757" s="59" t="s">
        <v>55</v>
      </c>
      <c r="B757" s="55" t="s">
        <v>179</v>
      </c>
      <c r="C757" s="202"/>
      <c r="D757" s="58" t="str">
        <f>D694</f>
        <v>HONDA</v>
      </c>
      <c r="E757" s="58" t="str">
        <f>D757</f>
        <v>HONDA</v>
      </c>
      <c r="F757" s="58" t="str">
        <f>E757</f>
        <v>HONDA</v>
      </c>
      <c r="G757" s="58" t="str">
        <f>F757</f>
        <v>HONDA</v>
      </c>
    </row>
    <row r="758" spans="1:9" hidden="1">
      <c r="A758" s="59" t="s">
        <v>55</v>
      </c>
      <c r="B758" s="55" t="s">
        <v>3</v>
      </c>
      <c r="C758" s="202"/>
      <c r="D758" s="60">
        <f>D696</f>
        <v>2019</v>
      </c>
      <c r="E758" s="60">
        <f>D758</f>
        <v>2019</v>
      </c>
      <c r="F758" s="60">
        <f>D758</f>
        <v>2019</v>
      </c>
      <c r="G758" s="60">
        <f>D758</f>
        <v>2019</v>
      </c>
    </row>
    <row r="759" spans="1:9" hidden="1">
      <c r="A759" s="59" t="s">
        <v>55</v>
      </c>
      <c r="B759" s="55" t="s">
        <v>4</v>
      </c>
      <c r="C759" s="202"/>
      <c r="D759" s="58" t="str">
        <f>D695</f>
        <v>Thái Lan</v>
      </c>
      <c r="E759" s="58" t="str">
        <f>D759</f>
        <v>Thái Lan</v>
      </c>
      <c r="F759" s="58" t="str">
        <f>D759</f>
        <v>Thái Lan</v>
      </c>
      <c r="G759" s="58" t="str">
        <f>D759</f>
        <v>Thái Lan</v>
      </c>
    </row>
    <row r="760" spans="1:9" ht="55.35" hidden="1" customHeight="1">
      <c r="A760" s="54">
        <v>3</v>
      </c>
      <c r="B760" s="55" t="s">
        <v>180</v>
      </c>
      <c r="C760" s="203" t="s">
        <v>64</v>
      </c>
      <c r="D760" s="152"/>
      <c r="E760" s="153" t="s">
        <v>37</v>
      </c>
      <c r="F760" s="153" t="s">
        <v>38</v>
      </c>
      <c r="G760" s="153" t="s">
        <v>39</v>
      </c>
    </row>
    <row r="761" spans="1:9" s="63" customFormat="1" ht="21" hidden="1" customHeight="1">
      <c r="A761" s="54">
        <v>4</v>
      </c>
      <c r="B761" s="61" t="s">
        <v>181</v>
      </c>
      <c r="C761" s="204" t="s">
        <v>64</v>
      </c>
      <c r="D761" s="62" t="s">
        <v>279</v>
      </c>
      <c r="E761" s="62" t="s">
        <v>279</v>
      </c>
      <c r="F761" s="62" t="s">
        <v>279</v>
      </c>
      <c r="G761" s="62" t="s">
        <v>279</v>
      </c>
      <c r="I761" s="19"/>
    </row>
    <row r="762" spans="1:9" s="67" customFormat="1" ht="30.6" hidden="1" customHeight="1">
      <c r="A762" s="64">
        <v>5</v>
      </c>
      <c r="B762" s="65" t="s">
        <v>182</v>
      </c>
      <c r="C762" s="205" t="s">
        <v>64</v>
      </c>
      <c r="D762" s="66" t="s">
        <v>183</v>
      </c>
      <c r="E762" s="66" t="s">
        <v>183</v>
      </c>
      <c r="F762" s="66" t="s">
        <v>183</v>
      </c>
      <c r="G762" s="66" t="s">
        <v>183</v>
      </c>
      <c r="I762" s="68"/>
    </row>
    <row r="763" spans="1:9" ht="16.7" hidden="1" customHeight="1">
      <c r="A763" s="269">
        <v>6</v>
      </c>
      <c r="B763" s="70" t="s">
        <v>184</v>
      </c>
      <c r="C763" s="205" t="s">
        <v>64</v>
      </c>
      <c r="D763" s="71"/>
      <c r="E763" s="72">
        <v>815000000</v>
      </c>
      <c r="F763" s="72">
        <v>810000000</v>
      </c>
      <c r="G763" s="72">
        <v>800000000</v>
      </c>
    </row>
    <row r="764" spans="1:9" ht="21" hidden="1" customHeight="1">
      <c r="A764" s="269">
        <v>7</v>
      </c>
      <c r="B764" s="70" t="s">
        <v>185</v>
      </c>
      <c r="C764" s="205" t="s">
        <v>64</v>
      </c>
      <c r="D764" s="71"/>
      <c r="E764" s="73">
        <v>0.92</v>
      </c>
      <c r="F764" s="73">
        <v>0.92</v>
      </c>
      <c r="G764" s="73">
        <v>0.92</v>
      </c>
      <c r="I764" s="74" t="e">
        <f>E878</f>
        <v>#REF!</v>
      </c>
    </row>
    <row r="765" spans="1:9" ht="18" hidden="1" customHeight="1">
      <c r="A765" s="269">
        <v>8</v>
      </c>
      <c r="B765" s="70" t="s">
        <v>186</v>
      </c>
      <c r="C765" s="205" t="s">
        <v>64</v>
      </c>
      <c r="D765" s="71"/>
      <c r="E765" s="75" t="s">
        <v>281</v>
      </c>
      <c r="F765" s="75" t="s">
        <v>281</v>
      </c>
      <c r="G765" s="75" t="s">
        <v>281</v>
      </c>
    </row>
    <row r="766" spans="1:9" ht="20.45" hidden="1" customHeight="1">
      <c r="A766" s="269">
        <v>9</v>
      </c>
      <c r="B766" s="65" t="s">
        <v>187</v>
      </c>
      <c r="C766" s="205" t="s">
        <v>64</v>
      </c>
      <c r="D766" s="76" t="s">
        <v>188</v>
      </c>
      <c r="E766" s="76" t="s">
        <v>188</v>
      </c>
      <c r="F766" s="76" t="s">
        <v>188</v>
      </c>
      <c r="G766" s="76" t="s">
        <v>188</v>
      </c>
    </row>
    <row r="767" spans="1:9" ht="21" hidden="1" customHeight="1">
      <c r="A767" s="77" t="s">
        <v>55</v>
      </c>
      <c r="B767" s="65" t="s">
        <v>69</v>
      </c>
      <c r="C767" s="205"/>
      <c r="D767" s="76" t="s">
        <v>293</v>
      </c>
      <c r="E767" s="76" t="s">
        <v>307</v>
      </c>
      <c r="F767" s="76" t="s">
        <v>307</v>
      </c>
      <c r="G767" s="76" t="s">
        <v>307</v>
      </c>
    </row>
    <row r="768" spans="1:9" ht="16.7" hidden="1" customHeight="1">
      <c r="A768" s="77" t="s">
        <v>55</v>
      </c>
      <c r="B768" s="65" t="s">
        <v>189</v>
      </c>
      <c r="C768" s="205"/>
      <c r="D768" s="76" t="str">
        <f>D708</f>
        <v>30F - 914.44</v>
      </c>
      <c r="E768" s="76" t="s">
        <v>280</v>
      </c>
      <c r="F768" s="76" t="s">
        <v>280</v>
      </c>
      <c r="G768" s="76" t="s">
        <v>341</v>
      </c>
    </row>
    <row r="769" spans="1:9" ht="19.7" hidden="1" customHeight="1">
      <c r="A769" s="77" t="s">
        <v>55</v>
      </c>
      <c r="B769" s="65" t="s">
        <v>190</v>
      </c>
      <c r="C769" s="205"/>
      <c r="D769" s="76">
        <v>111956</v>
      </c>
      <c r="E769" s="76">
        <v>29000</v>
      </c>
      <c r="F769" s="76">
        <v>61000</v>
      </c>
      <c r="G769" s="76">
        <v>52000</v>
      </c>
    </row>
    <row r="770" spans="1:9" ht="30.6" hidden="1" customHeight="1">
      <c r="A770" s="64">
        <v>10</v>
      </c>
      <c r="B770" s="65" t="s">
        <v>283</v>
      </c>
      <c r="C770" s="205" t="s">
        <v>64</v>
      </c>
      <c r="D770" s="71"/>
      <c r="E770" s="79">
        <f>E763*E764</f>
        <v>749800000</v>
      </c>
      <c r="F770" s="79">
        <f>F763*F764</f>
        <v>745200000</v>
      </c>
      <c r="G770" s="79">
        <f>G763*G764</f>
        <v>736000000</v>
      </c>
    </row>
    <row r="771" spans="1:9" ht="23.45" hidden="1" customHeight="1">
      <c r="A771" s="269">
        <v>11</v>
      </c>
      <c r="B771" s="70" t="s">
        <v>191</v>
      </c>
      <c r="C771" s="205" t="s">
        <v>64</v>
      </c>
      <c r="D771" s="80"/>
      <c r="E771" s="16" t="s">
        <v>342</v>
      </c>
      <c r="F771" s="81" t="s">
        <v>343</v>
      </c>
      <c r="G771" s="81" t="s">
        <v>344</v>
      </c>
    </row>
    <row r="772" spans="1:9" ht="21" hidden="1" customHeight="1">
      <c r="A772" s="269">
        <v>12</v>
      </c>
      <c r="B772" s="70" t="s">
        <v>192</v>
      </c>
      <c r="C772" s="205" t="s">
        <v>64</v>
      </c>
      <c r="D772" s="82"/>
      <c r="E772" s="82" t="str">
        <f>D761</f>
        <v>Tháng 10 năm 2023</v>
      </c>
      <c r="F772" s="82" t="str">
        <f>E772</f>
        <v>Tháng 10 năm 2023</v>
      </c>
      <c r="G772" s="82" t="str">
        <f>E772</f>
        <v>Tháng 10 năm 2023</v>
      </c>
    </row>
    <row r="773" spans="1:9" hidden="1">
      <c r="G773" s="83"/>
    </row>
    <row r="774" spans="1:9" ht="22.5" hidden="1" customHeight="1">
      <c r="A774" s="303" t="s">
        <v>193</v>
      </c>
      <c r="B774" s="303"/>
      <c r="C774" s="303"/>
      <c r="D774" s="303"/>
      <c r="E774" s="303"/>
      <c r="F774" s="303"/>
      <c r="G774" s="303"/>
    </row>
    <row r="775" spans="1:9" s="40" customFormat="1" ht="54.75" hidden="1" customHeight="1">
      <c r="A775" s="337" t="s">
        <v>194</v>
      </c>
      <c r="B775" s="337"/>
      <c r="C775" s="337"/>
      <c r="D775" s="337"/>
      <c r="E775" s="337"/>
      <c r="F775" s="337"/>
      <c r="G775" s="337"/>
      <c r="I775" s="85"/>
    </row>
    <row r="776" spans="1:9" s="40" customFormat="1" ht="72" hidden="1" customHeight="1">
      <c r="A776" s="337" t="s">
        <v>195</v>
      </c>
      <c r="B776" s="337"/>
      <c r="C776" s="337"/>
      <c r="D776" s="337"/>
      <c r="E776" s="337"/>
      <c r="F776" s="337"/>
      <c r="G776" s="337"/>
      <c r="I776" s="85"/>
    </row>
    <row r="777" spans="1:9" s="40" customFormat="1" ht="21" hidden="1" customHeight="1">
      <c r="A777" s="363" t="s">
        <v>196</v>
      </c>
      <c r="B777" s="363"/>
      <c r="C777" s="363"/>
      <c r="D777" s="363"/>
      <c r="E777" s="363"/>
      <c r="F777" s="363"/>
      <c r="G777" s="363"/>
      <c r="I777" s="85"/>
    </row>
    <row r="778" spans="1:9" s="40" customFormat="1" ht="21" hidden="1" customHeight="1">
      <c r="A778" s="86" t="s">
        <v>55</v>
      </c>
      <c r="B778" s="337" t="s">
        <v>197</v>
      </c>
      <c r="C778" s="337"/>
      <c r="D778" s="337"/>
      <c r="E778" s="337"/>
      <c r="F778" s="337"/>
      <c r="G778" s="337"/>
      <c r="I778" s="85"/>
    </row>
    <row r="779" spans="1:9" s="40" customFormat="1" ht="21" hidden="1" customHeight="1">
      <c r="A779" s="87"/>
      <c r="B779" s="88" t="s">
        <v>198</v>
      </c>
      <c r="C779" s="88"/>
      <c r="D779" s="355" t="str">
        <f>D842&amp;". Do lấy TSĐG làm chuẩn nên tổ thẩm định đánh giá TSĐG đạt tỷ lệ 100%"</f>
        <v>Giấy đăng ký xe, đăng kiểm xe. Do lấy TSĐG làm chuẩn nên tổ thẩm định đánh giá TSĐG đạt tỷ lệ 100%</v>
      </c>
      <c r="E779" s="356"/>
      <c r="F779" s="356"/>
      <c r="G779" s="356"/>
      <c r="I779" s="85"/>
    </row>
    <row r="780" spans="1:9" s="40" customFormat="1" ht="21" hidden="1" customHeight="1">
      <c r="A780" s="86" t="s">
        <v>199</v>
      </c>
      <c r="B780" s="88" t="s">
        <v>200</v>
      </c>
      <c r="C780" s="88" t="s">
        <v>64</v>
      </c>
      <c r="D780" s="358" t="str">
        <f>E842</f>
        <v>Giấy đăng ký xe, đăng kiểm xe</v>
      </c>
      <c r="E780" s="358"/>
      <c r="F780" s="332" t="str">
        <f>IF(D781&gt;100%,"Lợi thế hơn tài sản thẩm định giá",IF(D781=100%,"Tương đương tài sản thẩm định giá",IF(D781&lt;100%,"Kém lợi thế hơn tài sản thẩm định giá")))</f>
        <v>Tương đương tài sản thẩm định giá</v>
      </c>
      <c r="G780" s="332"/>
      <c r="I780" s="85"/>
    </row>
    <row r="781" spans="1:9" s="40" customFormat="1" ht="21" hidden="1" customHeight="1">
      <c r="A781" s="86"/>
      <c r="B781" s="271" t="s">
        <v>201</v>
      </c>
      <c r="C781" s="88" t="s">
        <v>64</v>
      </c>
      <c r="D781" s="90">
        <f>E843</f>
        <v>1</v>
      </c>
      <c r="E781" s="271"/>
      <c r="F781" s="271"/>
      <c r="G781" s="272"/>
      <c r="I781" s="85"/>
    </row>
    <row r="782" spans="1:9" s="40" customFormat="1" ht="21" hidden="1" customHeight="1">
      <c r="A782" s="86" t="s">
        <v>199</v>
      </c>
      <c r="B782" s="88" t="s">
        <v>202</v>
      </c>
      <c r="C782" s="88" t="s">
        <v>64</v>
      </c>
      <c r="D782" s="91" t="str">
        <f>F842</f>
        <v>Giấy đăng ký xe, đăng kiểm xe</v>
      </c>
      <c r="E782" s="92"/>
      <c r="F782" s="332" t="str">
        <f>IF(D783&gt;100%,"Lợi thế hơn tài sản thẩm định giá",IF(D783=100%,"Tương đương tài sản thẩm định giá",IF(D783&lt;100%,"Kém lợi thế hơn tài sản thẩm định giá")))</f>
        <v>Tương đương tài sản thẩm định giá</v>
      </c>
      <c r="G782" s="332"/>
      <c r="I782" s="85"/>
    </row>
    <row r="783" spans="1:9" s="40" customFormat="1" ht="21" hidden="1" customHeight="1">
      <c r="A783" s="86"/>
      <c r="B783" s="271" t="s">
        <v>203</v>
      </c>
      <c r="C783" s="88" t="s">
        <v>64</v>
      </c>
      <c r="D783" s="90">
        <f>F843</f>
        <v>1</v>
      </c>
      <c r="E783" s="271"/>
      <c r="F783" s="271"/>
      <c r="G783" s="272"/>
      <c r="I783" s="85"/>
    </row>
    <row r="784" spans="1:9" s="40" customFormat="1" ht="21" hidden="1" customHeight="1">
      <c r="A784" s="86" t="s">
        <v>199</v>
      </c>
      <c r="B784" s="88" t="s">
        <v>204</v>
      </c>
      <c r="C784" s="88" t="s">
        <v>64</v>
      </c>
      <c r="D784" s="91" t="str">
        <f>G842</f>
        <v>Giấy đăng ký xe, đăng kiểm xe</v>
      </c>
      <c r="E784" s="92"/>
      <c r="F784" s="332" t="str">
        <f>IF(D785&gt;100%,"Lợi thế hơn tài sản thẩm định giá",IF(D785=100%,"Tương đương tài sản thẩm định giá",IF(D785&lt;100%,"Kém lợi thế hơn tài sản thẩm định giá")))</f>
        <v>Tương đương tài sản thẩm định giá</v>
      </c>
      <c r="G784" s="332"/>
      <c r="I784" s="85"/>
    </row>
    <row r="785" spans="1:9" s="40" customFormat="1" ht="21" hidden="1" customHeight="1">
      <c r="A785" s="86"/>
      <c r="B785" s="271" t="s">
        <v>205</v>
      </c>
      <c r="C785" s="88" t="s">
        <v>64</v>
      </c>
      <c r="D785" s="90">
        <f>G843</f>
        <v>1</v>
      </c>
      <c r="E785" s="271"/>
      <c r="F785" s="271"/>
      <c r="G785" s="271"/>
      <c r="I785" s="85"/>
    </row>
    <row r="786" spans="1:9" s="40" customFormat="1" ht="21" hidden="1" customHeight="1">
      <c r="A786" s="86" t="s">
        <v>55</v>
      </c>
      <c r="B786" s="337" t="s">
        <v>206</v>
      </c>
      <c r="C786" s="337"/>
      <c r="D786" s="337"/>
      <c r="E786" s="337"/>
      <c r="F786" s="337"/>
      <c r="G786" s="337"/>
      <c r="I786" s="85"/>
    </row>
    <row r="787" spans="1:9" s="40" customFormat="1" ht="21" hidden="1" customHeight="1">
      <c r="A787" s="87"/>
      <c r="B787" s="88" t="s">
        <v>198</v>
      </c>
      <c r="C787" s="88"/>
      <c r="D787" s="355" t="str">
        <f>D847&amp;". Do lấy TSĐG làm chuẩn nên tổ thẩm định đánh giá TSĐG đạt tỷ lệ 100%"</f>
        <v>2019. Do lấy TSĐG làm chuẩn nên tổ thẩm định đánh giá TSĐG đạt tỷ lệ 100%</v>
      </c>
      <c r="E787" s="356"/>
      <c r="F787" s="356"/>
      <c r="G787" s="356"/>
      <c r="I787" s="85"/>
    </row>
    <row r="788" spans="1:9" s="40" customFormat="1" ht="21" hidden="1" customHeight="1">
      <c r="A788" s="86" t="s">
        <v>199</v>
      </c>
      <c r="B788" s="88" t="s">
        <v>200</v>
      </c>
      <c r="C788" s="88" t="s">
        <v>64</v>
      </c>
      <c r="D788" s="358" t="s">
        <v>207</v>
      </c>
      <c r="E788" s="358"/>
      <c r="F788" s="332" t="str">
        <f>IF(D789&gt;100%,"Lợi thế hơn tài sản thẩm định giá",IF(D789=100%,"Tương đương tài sản thẩm định giá",IF(D789&lt;100%,"Kém lợi thế hơn tài sản thẩm định giá")))</f>
        <v>Tương đương tài sản thẩm định giá</v>
      </c>
      <c r="G788" s="332"/>
      <c r="I788" s="85"/>
    </row>
    <row r="789" spans="1:9" s="40" customFormat="1" ht="21" hidden="1" customHeight="1">
      <c r="A789" s="86"/>
      <c r="B789" s="271" t="s">
        <v>201</v>
      </c>
      <c r="C789" s="88" t="s">
        <v>64</v>
      </c>
      <c r="D789" s="90">
        <f>E848</f>
        <v>1</v>
      </c>
      <c r="E789" s="271"/>
      <c r="F789" s="271"/>
      <c r="G789" s="272"/>
      <c r="I789" s="85"/>
    </row>
    <row r="790" spans="1:9" s="40" customFormat="1" ht="21" hidden="1" customHeight="1">
      <c r="A790" s="86" t="s">
        <v>199</v>
      </c>
      <c r="B790" s="88" t="s">
        <v>202</v>
      </c>
      <c r="C790" s="88" t="s">
        <v>64</v>
      </c>
      <c r="D790" s="91" t="s">
        <v>207</v>
      </c>
      <c r="E790" s="92"/>
      <c r="F790" s="332" t="str">
        <f>IF(D791&gt;100%,"Lợi thế hơn tài sản thẩm định giá",IF(D791=100%,"Tương đương tài sản thẩm định giá",IF(D791&lt;100%,"Kém lợi thế hơn tài sản thẩm định giá")))</f>
        <v>Tương đương tài sản thẩm định giá</v>
      </c>
      <c r="G790" s="332"/>
      <c r="I790" s="85"/>
    </row>
    <row r="791" spans="1:9" s="40" customFormat="1" ht="21" hidden="1" customHeight="1">
      <c r="A791" s="86"/>
      <c r="B791" s="271" t="s">
        <v>203</v>
      </c>
      <c r="C791" s="88" t="s">
        <v>64</v>
      </c>
      <c r="D791" s="90">
        <f>F848</f>
        <v>1</v>
      </c>
      <c r="E791" s="271"/>
      <c r="F791" s="271"/>
      <c r="G791" s="272"/>
      <c r="I791" s="85"/>
    </row>
    <row r="792" spans="1:9" s="40" customFormat="1" ht="21" hidden="1" customHeight="1">
      <c r="A792" s="86" t="s">
        <v>199</v>
      </c>
      <c r="B792" s="88" t="s">
        <v>204</v>
      </c>
      <c r="C792" s="88" t="s">
        <v>64</v>
      </c>
      <c r="D792" s="91" t="s">
        <v>207</v>
      </c>
      <c r="E792" s="92"/>
      <c r="F792" s="332" t="str">
        <f>IF(D793&gt;100%,"Lợi thế hơn tài sản thẩm định giá",IF(D793=100%,"Tương đương tài sản thẩm định giá",IF(D793&lt;100%,"Kém lợi thế hơn tài sản thẩm định giá")))</f>
        <v>Tương đương tài sản thẩm định giá</v>
      </c>
      <c r="G792" s="332"/>
      <c r="I792" s="85"/>
    </row>
    <row r="793" spans="1:9" s="40" customFormat="1" ht="21" hidden="1" customHeight="1">
      <c r="A793" s="86"/>
      <c r="B793" s="271" t="s">
        <v>205</v>
      </c>
      <c r="C793" s="88" t="s">
        <v>64</v>
      </c>
      <c r="D793" s="90">
        <f>G848</f>
        <v>1</v>
      </c>
      <c r="E793" s="271"/>
      <c r="F793" s="271"/>
      <c r="G793" s="271"/>
      <c r="I793" s="85"/>
    </row>
    <row r="794" spans="1:9" s="272" customFormat="1" ht="21" hidden="1" customHeight="1">
      <c r="A794" s="86" t="s">
        <v>55</v>
      </c>
      <c r="B794" s="337" t="s">
        <v>208</v>
      </c>
      <c r="C794" s="337"/>
      <c r="D794" s="337"/>
      <c r="E794" s="337"/>
      <c r="F794" s="337"/>
      <c r="G794" s="337"/>
      <c r="I794" s="93"/>
    </row>
    <row r="795" spans="1:9" s="272" customFormat="1" ht="23.45" hidden="1" customHeight="1">
      <c r="A795" s="87"/>
      <c r="B795" s="88" t="s">
        <v>198</v>
      </c>
      <c r="C795" s="88"/>
      <c r="D795" s="355" t="str">
        <f>D852&amp;". Do lấy TSĐG làm chuẩn nên tổ thẩm định đánh giá TSĐG đạt tỷ lệ 100%"</f>
        <v>. Do lấy TSĐG làm chuẩn nên tổ thẩm định đánh giá TSĐG đạt tỷ lệ 100%</v>
      </c>
      <c r="E795" s="356"/>
      <c r="F795" s="356"/>
      <c r="G795" s="356"/>
      <c r="I795" s="93"/>
    </row>
    <row r="796" spans="1:9" s="272" customFormat="1" ht="21" hidden="1" customHeight="1">
      <c r="A796" s="86" t="s">
        <v>199</v>
      </c>
      <c r="B796" s="88" t="s">
        <v>200</v>
      </c>
      <c r="C796" s="88" t="s">
        <v>64</v>
      </c>
      <c r="D796" s="358">
        <f>E852</f>
        <v>0</v>
      </c>
      <c r="E796" s="358"/>
      <c r="F796" s="332" t="str">
        <f>IF(D797&gt;100%,"Lợi thế hơn tài sản thẩm định giá",IF(D797=100%,"Tương đương tài sản thẩm định giá",IF(D797&lt;100%,"Kém lợi thế hơn tài sản thẩm định giá")))</f>
        <v>Tương đương tài sản thẩm định giá</v>
      </c>
      <c r="G796" s="332"/>
      <c r="I796" s="93"/>
    </row>
    <row r="797" spans="1:9" s="272" customFormat="1" ht="21" hidden="1" customHeight="1">
      <c r="A797" s="86"/>
      <c r="B797" s="271" t="s">
        <v>201</v>
      </c>
      <c r="C797" s="88" t="s">
        <v>64</v>
      </c>
      <c r="D797" s="90">
        <v>1</v>
      </c>
      <c r="E797" s="271"/>
      <c r="F797" s="271"/>
      <c r="I797" s="93"/>
    </row>
    <row r="798" spans="1:9" s="272" customFormat="1" ht="21" hidden="1" customHeight="1">
      <c r="A798" s="86" t="s">
        <v>199</v>
      </c>
      <c r="B798" s="88" t="s">
        <v>202</v>
      </c>
      <c r="C798" s="88" t="s">
        <v>64</v>
      </c>
      <c r="D798" s="91">
        <f>F852</f>
        <v>0</v>
      </c>
      <c r="E798" s="92"/>
      <c r="F798" s="332" t="str">
        <f>IF(D799&gt;100%,"Lợi thế hơn tài sản thẩm định giá",IF(D799=100%,"Tương đương tài sản thẩm định giá",IF(D799&lt;100%,"Kém lợi thế hơn tài sản thẩm định giá")))</f>
        <v>Tương đương tài sản thẩm định giá</v>
      </c>
      <c r="G798" s="332"/>
      <c r="I798" s="93"/>
    </row>
    <row r="799" spans="1:9" s="272" customFormat="1" ht="21" hidden="1" customHeight="1">
      <c r="A799" s="86"/>
      <c r="B799" s="271" t="s">
        <v>203</v>
      </c>
      <c r="C799" s="88" t="s">
        <v>64</v>
      </c>
      <c r="D799" s="90">
        <v>1</v>
      </c>
      <c r="E799" s="271"/>
      <c r="F799" s="271"/>
      <c r="I799" s="93"/>
    </row>
    <row r="800" spans="1:9" s="272" customFormat="1" ht="21" hidden="1" customHeight="1">
      <c r="A800" s="86" t="s">
        <v>199</v>
      </c>
      <c r="B800" s="88" t="s">
        <v>204</v>
      </c>
      <c r="C800" s="88" t="s">
        <v>64</v>
      </c>
      <c r="D800" s="91">
        <f>G852</f>
        <v>0</v>
      </c>
      <c r="E800" s="92"/>
      <c r="F800" s="332" t="str">
        <f>IF(D801&gt;100%,"Lợi thế hơn tài sản thẩm định giá",IF(D801=100%,"Tương đương tài sản thẩm định giá",IF(D801&lt;100%,"Kém lợi thế hơn tài sản thẩm định giá")))</f>
        <v>Lợi thế hơn tài sản thẩm định giá</v>
      </c>
      <c r="G800" s="332"/>
      <c r="I800" s="93"/>
    </row>
    <row r="801" spans="1:9" s="272" customFormat="1" ht="21" hidden="1" customHeight="1">
      <c r="A801" s="86"/>
      <c r="B801" s="271" t="s">
        <v>205</v>
      </c>
      <c r="C801" s="88" t="s">
        <v>64</v>
      </c>
      <c r="D801" s="90">
        <v>1.05</v>
      </c>
      <c r="E801" s="271"/>
      <c r="F801" s="271"/>
      <c r="G801" s="271"/>
      <c r="I801" s="93"/>
    </row>
    <row r="802" spans="1:9" s="272" customFormat="1" ht="21" hidden="1" customHeight="1">
      <c r="A802" s="94" t="s">
        <v>55</v>
      </c>
      <c r="B802" s="357" t="s">
        <v>209</v>
      </c>
      <c r="C802" s="337"/>
      <c r="D802" s="337"/>
      <c r="E802" s="337"/>
      <c r="F802" s="337"/>
      <c r="G802" s="337"/>
      <c r="I802" s="93"/>
    </row>
    <row r="803" spans="1:9" s="272" customFormat="1" ht="21" hidden="1" customHeight="1">
      <c r="A803" s="87"/>
      <c r="B803" s="88" t="s">
        <v>198</v>
      </c>
      <c r="C803" s="88"/>
      <c r="D803" s="355" t="str">
        <f>D857&amp;". Do lấy TSĐG làm chuẩn nên tổ thẩm định đánh giá TSĐG đạt tỷ lệ 100%"</f>
        <v>30F - 914.44. Do lấy TSĐG làm chuẩn nên tổ thẩm định đánh giá TSĐG đạt tỷ lệ 100%</v>
      </c>
      <c r="E803" s="356"/>
      <c r="F803" s="356"/>
      <c r="G803" s="356"/>
      <c r="I803" s="93"/>
    </row>
    <row r="804" spans="1:9" s="272" customFormat="1" ht="21" hidden="1" customHeight="1">
      <c r="A804" s="86" t="s">
        <v>199</v>
      </c>
      <c r="B804" s="88" t="s">
        <v>200</v>
      </c>
      <c r="C804" s="88" t="s">
        <v>64</v>
      </c>
      <c r="D804" s="354" t="str">
        <f>E857</f>
        <v>Hà Nội</v>
      </c>
      <c r="E804" s="331"/>
      <c r="F804" s="332" t="str">
        <f>IF(D805&gt;100%,"Lợi thế hơn tài sản thẩm định giá",IF(D805=100%,"Tương đương tài sản thẩm định giá",IF(D805&lt;100%,"Kém lợi thế hơn tài sản thẩm định giá")))</f>
        <v>Tương đương tài sản thẩm định giá</v>
      </c>
      <c r="G804" s="332"/>
      <c r="I804" s="93"/>
    </row>
    <row r="805" spans="1:9" s="272" customFormat="1" ht="21" hidden="1" customHeight="1">
      <c r="A805" s="86"/>
      <c r="B805" s="271" t="s">
        <v>201</v>
      </c>
      <c r="C805" s="88" t="s">
        <v>64</v>
      </c>
      <c r="D805" s="90">
        <v>1</v>
      </c>
      <c r="F805" s="271"/>
      <c r="G805" s="271"/>
      <c r="I805" s="93"/>
    </row>
    <row r="806" spans="1:9" s="272" customFormat="1" ht="21" hidden="1" customHeight="1">
      <c r="A806" s="86" t="s">
        <v>199</v>
      </c>
      <c r="B806" s="88" t="s">
        <v>202</v>
      </c>
      <c r="C806" s="88" t="s">
        <v>64</v>
      </c>
      <c r="D806" s="354" t="str">
        <f>F857</f>
        <v>Hà Nội</v>
      </c>
      <c r="E806" s="331"/>
      <c r="F806" s="332" t="str">
        <f>IF(D807&gt;100%,"Lợi thế hơn tài sản thẩm định giá",IF(D807=100%,"Tương đương tài sản thẩm định giá",IF(D807&lt;100%,"Kém lợi thế hơn tài sản thẩm định giá")))</f>
        <v>Tương đương tài sản thẩm định giá</v>
      </c>
      <c r="G806" s="332"/>
      <c r="I806" s="93"/>
    </row>
    <row r="807" spans="1:9" s="272" customFormat="1" ht="21" hidden="1" customHeight="1">
      <c r="A807" s="86"/>
      <c r="B807" s="271" t="s">
        <v>203</v>
      </c>
      <c r="C807" s="88" t="s">
        <v>64</v>
      </c>
      <c r="D807" s="90">
        <v>1</v>
      </c>
      <c r="F807" s="271"/>
      <c r="G807" s="271"/>
      <c r="I807" s="93"/>
    </row>
    <row r="808" spans="1:9" s="272" customFormat="1" ht="21" hidden="1" customHeight="1">
      <c r="A808" s="86" t="s">
        <v>199</v>
      </c>
      <c r="B808" s="88" t="s">
        <v>204</v>
      </c>
      <c r="C808" s="88" t="s">
        <v>64</v>
      </c>
      <c r="D808" s="354" t="str">
        <f>G857</f>
        <v>Biển tỉnh</v>
      </c>
      <c r="E808" s="331"/>
      <c r="F808" s="332" t="str">
        <f>IF(D809&gt;100%,"Lợi thế hơn tài sản thẩm định giá",IF(D809=100%,"Tương đương tài sản thẩm định giá",IF(D809&lt;100%,"Kém lợi thế hơn tài sản thẩm định giá")))</f>
        <v>Tương đương tài sản thẩm định giá</v>
      </c>
      <c r="G808" s="332"/>
      <c r="I808" s="93"/>
    </row>
    <row r="809" spans="1:9" s="272" customFormat="1" ht="21" hidden="1" customHeight="1">
      <c r="A809" s="86"/>
      <c r="B809" s="271" t="s">
        <v>205</v>
      </c>
      <c r="C809" s="88" t="s">
        <v>64</v>
      </c>
      <c r="D809" s="90">
        <v>1</v>
      </c>
      <c r="E809" s="271"/>
      <c r="F809" s="271"/>
      <c r="G809" s="271"/>
      <c r="I809" s="93"/>
    </row>
    <row r="810" spans="1:9" s="272" customFormat="1" ht="21" hidden="1" customHeight="1">
      <c r="A810" s="94" t="s">
        <v>55</v>
      </c>
      <c r="B810" s="337" t="s">
        <v>210</v>
      </c>
      <c r="C810" s="337"/>
      <c r="D810" s="337"/>
      <c r="E810" s="337"/>
      <c r="F810" s="337"/>
      <c r="G810" s="337"/>
      <c r="I810" s="93"/>
    </row>
    <row r="811" spans="1:9" s="272" customFormat="1" ht="21" hidden="1" customHeight="1">
      <c r="A811" s="87"/>
      <c r="B811" s="88" t="s">
        <v>198</v>
      </c>
      <c r="C811" s="88"/>
      <c r="D811" s="355" t="str">
        <f>D862&amp;". Do lấy TSĐG làm chuẩn nên tổ thẩm định đánh giá TSĐG đạt tỷ lệ 100%"</f>
        <v>111956. Do lấy TSĐG làm chuẩn nên tổ thẩm định đánh giá TSĐG đạt tỷ lệ 100%</v>
      </c>
      <c r="E811" s="356"/>
      <c r="F811" s="356"/>
      <c r="G811" s="356"/>
      <c r="I811" s="93"/>
    </row>
    <row r="812" spans="1:9" s="272" customFormat="1" ht="21" hidden="1" customHeight="1">
      <c r="A812" s="86" t="s">
        <v>199</v>
      </c>
      <c r="B812" s="88" t="s">
        <v>200</v>
      </c>
      <c r="C812" s="88" t="s">
        <v>64</v>
      </c>
      <c r="D812" s="91">
        <f>E862</f>
        <v>29000</v>
      </c>
      <c r="E812" s="92"/>
      <c r="F812" s="332" t="str">
        <f>IF(D813&gt;100%,"Lợi thế hơn tài sản thẩm định giá",IF(D813=100%,"Tương đương tài sản thẩm định giá",IF(D813&lt;100%,"Kém lợi thế hơn tài sản thẩm định giá")))</f>
        <v>Lợi thế hơn tài sản thẩm định giá</v>
      </c>
      <c r="G812" s="332"/>
      <c r="I812" s="93"/>
    </row>
    <row r="813" spans="1:9" s="272" customFormat="1" ht="21" hidden="1" customHeight="1">
      <c r="A813" s="87"/>
      <c r="B813" s="271" t="s">
        <v>201</v>
      </c>
      <c r="C813" s="88" t="s">
        <v>64</v>
      </c>
      <c r="D813" s="90">
        <v>1.03</v>
      </c>
      <c r="E813" s="271"/>
      <c r="F813" s="271"/>
      <c r="G813" s="271"/>
      <c r="I813" s="93"/>
    </row>
    <row r="814" spans="1:9" s="272" customFormat="1" ht="21" hidden="1" customHeight="1">
      <c r="A814" s="86" t="s">
        <v>199</v>
      </c>
      <c r="B814" s="88" t="s">
        <v>202</v>
      </c>
      <c r="C814" s="88" t="s">
        <v>64</v>
      </c>
      <c r="D814" s="91">
        <f>F862</f>
        <v>61000</v>
      </c>
      <c r="E814" s="92"/>
      <c r="F814" s="332" t="str">
        <f>IF(D815&gt;100%,"Lợi thế hơn tài sản thẩm định giá",IF(D815=100%,"Tương đương tài sản thẩm định giá",IF(D815&lt;100%,"Kém lợi thế hơn tài sản thẩm định giá")))</f>
        <v>Lợi thế hơn tài sản thẩm định giá</v>
      </c>
      <c r="G814" s="332"/>
      <c r="I814" s="93"/>
    </row>
    <row r="815" spans="1:9" s="272" customFormat="1" ht="21" hidden="1" customHeight="1">
      <c r="A815" s="87"/>
      <c r="B815" s="271" t="s">
        <v>203</v>
      </c>
      <c r="C815" s="88" t="s">
        <v>64</v>
      </c>
      <c r="D815" s="90">
        <v>1.03</v>
      </c>
      <c r="E815" s="271"/>
      <c r="F815" s="271"/>
      <c r="G815" s="271"/>
      <c r="I815" s="93"/>
    </row>
    <row r="816" spans="1:9" s="272" customFormat="1" ht="21" hidden="1" customHeight="1">
      <c r="A816" s="86" t="s">
        <v>199</v>
      </c>
      <c r="B816" s="88" t="s">
        <v>204</v>
      </c>
      <c r="C816" s="88" t="s">
        <v>64</v>
      </c>
      <c r="D816" s="91">
        <f>G862</f>
        <v>52000</v>
      </c>
      <c r="E816" s="92"/>
      <c r="F816" s="332" t="str">
        <f>IF(D817&gt;100%,"Lợi thế hơn tài sản thẩm định giá",IF(D817=100%,"Tương đương tài sản thẩm định giá",IF(D817&lt;100%,"Kém lợi thế hơn tài sản thẩm định giá")))</f>
        <v>Lợi thế hơn tài sản thẩm định giá</v>
      </c>
      <c r="G816" s="332"/>
      <c r="I816" s="93"/>
    </row>
    <row r="817" spans="1:9" s="272" customFormat="1" ht="21" hidden="1" customHeight="1">
      <c r="A817" s="87"/>
      <c r="B817" s="271" t="s">
        <v>205</v>
      </c>
      <c r="C817" s="88" t="s">
        <v>64</v>
      </c>
      <c r="D817" s="90">
        <v>1.05</v>
      </c>
      <c r="E817" s="271"/>
      <c r="F817" s="271"/>
      <c r="G817" s="271"/>
      <c r="I817" s="93"/>
    </row>
    <row r="818" spans="1:9" s="272" customFormat="1" ht="21" hidden="1" customHeight="1">
      <c r="A818" s="94" t="s">
        <v>55</v>
      </c>
      <c r="B818" s="357" t="s">
        <v>211</v>
      </c>
      <c r="C818" s="337"/>
      <c r="D818" s="337"/>
      <c r="E818" s="337"/>
      <c r="F818" s="337"/>
      <c r="G818" s="337"/>
      <c r="I818" s="93"/>
    </row>
    <row r="819" spans="1:9" s="272" customFormat="1" ht="21" hidden="1" customHeight="1">
      <c r="A819" s="87"/>
      <c r="B819" s="88" t="s">
        <v>198</v>
      </c>
      <c r="C819" s="88"/>
      <c r="D819" s="355" t="e">
        <f>#REF!&amp;". Do lấy TSĐG làm chuẩn nên tổ thẩm định đánh giá TSĐG đạt tỷ lệ 100%"</f>
        <v>#REF!</v>
      </c>
      <c r="E819" s="356"/>
      <c r="F819" s="356"/>
      <c r="G819" s="356"/>
      <c r="I819" s="93"/>
    </row>
    <row r="820" spans="1:9" s="272" customFormat="1" ht="21" hidden="1" customHeight="1">
      <c r="A820" s="86" t="s">
        <v>199</v>
      </c>
      <c r="B820" s="88" t="s">
        <v>200</v>
      </c>
      <c r="C820" s="88" t="s">
        <v>64</v>
      </c>
      <c r="D820" s="95" t="e">
        <f>#REF!</f>
        <v>#REF!</v>
      </c>
      <c r="E820" s="92"/>
      <c r="F820" s="332" t="str">
        <f>IF(D821&gt;100%,"Lợi thế hơn tài sản thẩm định giá",IF(D821=100%,"Tương đương tài sản thẩm định giá",IF(D821&lt;100%,"Kém lợi thế hơn tài sản thẩm định giá")))</f>
        <v>Tương đương tài sản thẩm định giá</v>
      </c>
      <c r="G820" s="332"/>
      <c r="I820" s="93"/>
    </row>
    <row r="821" spans="1:9" s="272" customFormat="1" ht="21" hidden="1" customHeight="1">
      <c r="A821" s="86"/>
      <c r="B821" s="271" t="s">
        <v>201</v>
      </c>
      <c r="C821" s="88" t="s">
        <v>64</v>
      </c>
      <c r="D821" s="90">
        <v>1</v>
      </c>
      <c r="E821" s="271"/>
      <c r="F821" s="271"/>
      <c r="G821" s="271"/>
      <c r="I821" s="93"/>
    </row>
    <row r="822" spans="1:9" s="272" customFormat="1" ht="21" hidden="1" customHeight="1">
      <c r="A822" s="86" t="s">
        <v>199</v>
      </c>
      <c r="B822" s="88" t="s">
        <v>202</v>
      </c>
      <c r="C822" s="88" t="s">
        <v>64</v>
      </c>
      <c r="D822" s="95" t="e">
        <f>#REF!</f>
        <v>#REF!</v>
      </c>
      <c r="E822" s="92"/>
      <c r="F822" s="332" t="str">
        <f>IF(D823&gt;100%,"Lợi thế hơn tài sản thẩm định giá",IF(D823=100%,"Tương đương tài sản thẩm định giá",IF(D823&lt;100%,"Kém lợi thế hơn tài sản thẩm định giá")))</f>
        <v>Tương đương tài sản thẩm định giá</v>
      </c>
      <c r="G822" s="332"/>
      <c r="I822" s="93"/>
    </row>
    <row r="823" spans="1:9" s="272" customFormat="1" ht="21" hidden="1" customHeight="1">
      <c r="A823" s="86"/>
      <c r="B823" s="271" t="s">
        <v>203</v>
      </c>
      <c r="C823" s="88" t="s">
        <v>64</v>
      </c>
      <c r="D823" s="90">
        <v>1</v>
      </c>
      <c r="E823" s="271"/>
      <c r="F823" s="271"/>
      <c r="G823" s="271"/>
      <c r="I823" s="93"/>
    </row>
    <row r="824" spans="1:9" s="272" customFormat="1" ht="21" hidden="1" customHeight="1">
      <c r="A824" s="86" t="s">
        <v>199</v>
      </c>
      <c r="B824" s="88" t="s">
        <v>204</v>
      </c>
      <c r="C824" s="88" t="s">
        <v>64</v>
      </c>
      <c r="D824" s="95" t="e">
        <f>#REF!</f>
        <v>#REF!</v>
      </c>
      <c r="E824" s="92"/>
      <c r="F824" s="332" t="str">
        <f>IF(D825&gt;100%,"Lợi thế hơn tài sản thẩm định giá",IF(D825=100%,"Tương đương tài sản thẩm định giá",IF(D825&lt;100%,"Kém lợi thế hơn tài sản thẩm định giá")))</f>
        <v>Tương đương tài sản thẩm định giá</v>
      </c>
      <c r="G824" s="332"/>
      <c r="I824" s="93"/>
    </row>
    <row r="825" spans="1:9" s="272" customFormat="1" ht="21" hidden="1" customHeight="1">
      <c r="A825" s="86"/>
      <c r="B825" s="271" t="s">
        <v>205</v>
      </c>
      <c r="C825" s="88" t="s">
        <v>64</v>
      </c>
      <c r="D825" s="90">
        <v>1</v>
      </c>
      <c r="E825" s="271"/>
      <c r="F825" s="271"/>
      <c r="G825" s="271"/>
      <c r="I825" s="93"/>
    </row>
    <row r="826" spans="1:9" s="272" customFormat="1" ht="21" hidden="1" customHeight="1">
      <c r="A826" s="94" t="s">
        <v>55</v>
      </c>
      <c r="B826" s="337" t="s">
        <v>212</v>
      </c>
      <c r="C826" s="337"/>
      <c r="D826" s="337"/>
      <c r="E826" s="337"/>
      <c r="F826" s="337"/>
      <c r="G826" s="337"/>
      <c r="I826" s="93"/>
    </row>
    <row r="827" spans="1:9" s="272" customFormat="1" ht="21" hidden="1" customHeight="1">
      <c r="A827" s="87"/>
      <c r="B827" s="88" t="s">
        <v>198</v>
      </c>
      <c r="C827" s="88"/>
      <c r="D827" s="355" t="str">
        <f>D867&amp;" Do lấy TSĐG làm chuẩn nên tổ thẩm định đánh giá TSĐG đạt tỷ lệ 100%"</f>
        <v>0,5 Do lấy TSĐG làm chuẩn nên tổ thẩm định đánh giá TSĐG đạt tỷ lệ 100%</v>
      </c>
      <c r="E827" s="356"/>
      <c r="F827" s="356"/>
      <c r="G827" s="356"/>
      <c r="I827" s="93"/>
    </row>
    <row r="828" spans="1:9" s="272" customFormat="1" ht="21" hidden="1" customHeight="1">
      <c r="A828" s="86" t="s">
        <v>199</v>
      </c>
      <c r="B828" s="88" t="s">
        <v>200</v>
      </c>
      <c r="C828" s="88" t="s">
        <v>64</v>
      </c>
      <c r="D828" s="331">
        <f>E867</f>
        <v>0.56999999999999995</v>
      </c>
      <c r="E828" s="331"/>
      <c r="F828" s="332" t="str">
        <f>IF(D829&gt;100%,"Lợi thế hơn tài sản thẩm định giá",IF(D829=100%,"Tương đương tài sản thẩm định giá",IF(D829&lt;100%,"Kém lợi thế hơn tài sản thẩm định giá")))</f>
        <v>Tương đương tài sản thẩm định giá</v>
      </c>
      <c r="G828" s="332"/>
      <c r="I828" s="93"/>
    </row>
    <row r="829" spans="1:9" s="272" customFormat="1" ht="21" hidden="1" customHeight="1">
      <c r="A829" s="86"/>
      <c r="B829" s="271" t="s">
        <v>201</v>
      </c>
      <c r="C829" s="88" t="s">
        <v>64</v>
      </c>
      <c r="D829" s="90">
        <v>1</v>
      </c>
      <c r="E829" s="271"/>
      <c r="F829" s="271"/>
      <c r="G829" s="271"/>
      <c r="I829" s="93"/>
    </row>
    <row r="830" spans="1:9" s="272" customFormat="1" ht="21" hidden="1" customHeight="1">
      <c r="A830" s="86" t="s">
        <v>199</v>
      </c>
      <c r="B830" s="88" t="s">
        <v>202</v>
      </c>
      <c r="C830" s="88" t="s">
        <v>64</v>
      </c>
      <c r="D830" s="331">
        <f>F867</f>
        <v>0.6</v>
      </c>
      <c r="E830" s="331"/>
      <c r="F830" s="332" t="str">
        <f>IF(D831&gt;100%,"Lợi thế hơn tài sản thẩm định giá",IF(D831=100%,"Tương đương tài sản thẩm định giá",IF(D831&lt;100%,"Kém lợi thế hơn tài sản thẩm định giá")))</f>
        <v>Lợi thế hơn tài sản thẩm định giá</v>
      </c>
      <c r="G830" s="332"/>
      <c r="I830" s="93"/>
    </row>
    <row r="831" spans="1:9" s="272" customFormat="1" ht="21" hidden="1" customHeight="1">
      <c r="A831" s="86"/>
      <c r="B831" s="271" t="s">
        <v>203</v>
      </c>
      <c r="C831" s="88" t="s">
        <v>64</v>
      </c>
      <c r="D831" s="90">
        <v>1.05</v>
      </c>
      <c r="E831" s="271"/>
      <c r="F831" s="271"/>
      <c r="G831" s="271"/>
      <c r="I831" s="93"/>
    </row>
    <row r="832" spans="1:9" s="272" customFormat="1" ht="21" hidden="1" customHeight="1">
      <c r="A832" s="86" t="s">
        <v>199</v>
      </c>
      <c r="B832" s="88" t="s">
        <v>204</v>
      </c>
      <c r="C832" s="88" t="s">
        <v>64</v>
      </c>
      <c r="D832" s="331">
        <f>G867</f>
        <v>0.65</v>
      </c>
      <c r="E832" s="331"/>
      <c r="F832" s="332" t="str">
        <f>IF(D833&gt;100%,"Lợi thế hơn tài sản thẩm định giá",IF(D833=100%,"Tương đương tài sản thẩm định giá",IF(D833&lt;100%,"Kém lợi thế hơn tài sản thẩm định giá")))</f>
        <v>Lợi thế hơn tài sản thẩm định giá</v>
      </c>
      <c r="G832" s="332"/>
      <c r="I832" s="93"/>
    </row>
    <row r="833" spans="1:9" s="272" customFormat="1" ht="21" hidden="1" customHeight="1">
      <c r="A833" s="86"/>
      <c r="B833" s="271" t="s">
        <v>205</v>
      </c>
      <c r="C833" s="88" t="s">
        <v>64</v>
      </c>
      <c r="D833" s="90">
        <v>1.05</v>
      </c>
      <c r="E833" s="271"/>
      <c r="F833" s="271"/>
      <c r="G833" s="271"/>
      <c r="I833" s="93"/>
    </row>
    <row r="834" spans="1:9" ht="22.5" hidden="1" customHeight="1">
      <c r="A834" s="303" t="s">
        <v>274</v>
      </c>
      <c r="B834" s="303"/>
      <c r="C834" s="303"/>
      <c r="D834" s="303"/>
      <c r="E834" s="303"/>
      <c r="F834" s="303"/>
      <c r="G834" s="303"/>
    </row>
    <row r="835" spans="1:9" hidden="1">
      <c r="B835" s="22"/>
      <c r="C835" s="22"/>
      <c r="E835" s="18" t="s">
        <v>213</v>
      </c>
    </row>
    <row r="836" spans="1:9" ht="17.45" hidden="1" customHeight="1">
      <c r="A836" s="51" t="s">
        <v>1</v>
      </c>
      <c r="B836" s="51" t="s">
        <v>214</v>
      </c>
      <c r="C836" s="65"/>
      <c r="D836" s="51" t="s">
        <v>215</v>
      </c>
      <c r="E836" s="51" t="s">
        <v>174</v>
      </c>
      <c r="F836" s="51" t="s">
        <v>175</v>
      </c>
      <c r="G836" s="51" t="s">
        <v>176</v>
      </c>
    </row>
    <row r="837" spans="1:9" hidden="1">
      <c r="A837" s="51">
        <v>1</v>
      </c>
      <c r="B837" s="96" t="s">
        <v>63</v>
      </c>
      <c r="C837" s="65"/>
      <c r="D837" s="97" t="str">
        <f>D756</f>
        <v>Ô tô con</v>
      </c>
      <c r="E837" s="97" t="str">
        <f>E756</f>
        <v>Ô tô con</v>
      </c>
      <c r="F837" s="97" t="str">
        <f>F756</f>
        <v>Ô tô con</v>
      </c>
      <c r="G837" s="97" t="str">
        <f>G756</f>
        <v>Ô tô con</v>
      </c>
    </row>
    <row r="838" spans="1:9" ht="18" hidden="1" customHeight="1">
      <c r="A838" s="98">
        <v>2</v>
      </c>
      <c r="B838" s="96" t="s">
        <v>181</v>
      </c>
      <c r="C838" s="206" t="s">
        <v>64</v>
      </c>
      <c r="D838" s="80" t="str">
        <f>D761</f>
        <v>Tháng 10 năm 2023</v>
      </c>
      <c r="E838" s="100" t="str">
        <f>E761</f>
        <v>Tháng 10 năm 2023</v>
      </c>
      <c r="F838" s="100" t="str">
        <f>F761</f>
        <v>Tháng 10 năm 2023</v>
      </c>
      <c r="G838" s="100" t="str">
        <f>G761</f>
        <v>Tháng 10 năm 2023</v>
      </c>
    </row>
    <row r="839" spans="1:9" ht="19.7" hidden="1" customHeight="1">
      <c r="A839" s="98">
        <v>3</v>
      </c>
      <c r="B839" s="96" t="s">
        <v>186</v>
      </c>
      <c r="C839" s="206" t="s">
        <v>64</v>
      </c>
      <c r="D839" s="101"/>
      <c r="E839" s="75" t="str">
        <f>E765</f>
        <v>Đã giao bán</v>
      </c>
      <c r="F839" s="75" t="str">
        <f>F765</f>
        <v>Đã giao bán</v>
      </c>
      <c r="G839" s="75" t="str">
        <f>G765</f>
        <v>Đã giao bán</v>
      </c>
    </row>
    <row r="840" spans="1:9" ht="33.75" hidden="1" customHeight="1">
      <c r="A840" s="98">
        <v>4</v>
      </c>
      <c r="B840" s="96" t="s">
        <v>282</v>
      </c>
      <c r="C840" s="206" t="s">
        <v>64</v>
      </c>
      <c r="D840" s="101"/>
      <c r="E840" s="75">
        <f>E770</f>
        <v>749800000</v>
      </c>
      <c r="F840" s="75">
        <f>F770</f>
        <v>745200000</v>
      </c>
      <c r="G840" s="75">
        <f>G770</f>
        <v>736000000</v>
      </c>
    </row>
    <row r="841" spans="1:9" s="22" customFormat="1" ht="31.5" hidden="1">
      <c r="A841" s="98">
        <v>5</v>
      </c>
      <c r="B841" s="96" t="s">
        <v>216</v>
      </c>
      <c r="C841" s="206" t="s">
        <v>64</v>
      </c>
      <c r="D841" s="102"/>
      <c r="E841" s="103"/>
      <c r="F841" s="103"/>
      <c r="G841" s="103"/>
      <c r="I841" s="23"/>
    </row>
    <row r="842" spans="1:9" s="22" customFormat="1" ht="31.5" hidden="1">
      <c r="A842" s="333" t="s">
        <v>217</v>
      </c>
      <c r="B842" s="104" t="s">
        <v>218</v>
      </c>
      <c r="C842" s="65" t="s">
        <v>64</v>
      </c>
      <c r="D842" s="105" t="str">
        <f>D762</f>
        <v>Giấy đăng ký xe, đăng kiểm xe</v>
      </c>
      <c r="E842" s="105" t="str">
        <f>E762</f>
        <v>Giấy đăng ký xe, đăng kiểm xe</v>
      </c>
      <c r="F842" s="105" t="str">
        <f>F762</f>
        <v>Giấy đăng ký xe, đăng kiểm xe</v>
      </c>
      <c r="G842" s="105" t="str">
        <f>G762</f>
        <v>Giấy đăng ký xe, đăng kiểm xe</v>
      </c>
      <c r="I842" s="23"/>
    </row>
    <row r="843" spans="1:9" s="22" customFormat="1" ht="17.45" hidden="1" customHeight="1">
      <c r="A843" s="333"/>
      <c r="B843" s="106" t="s">
        <v>219</v>
      </c>
      <c r="C843" s="206" t="s">
        <v>64</v>
      </c>
      <c r="D843" s="78">
        <v>1</v>
      </c>
      <c r="E843" s="78">
        <v>1</v>
      </c>
      <c r="F843" s="78">
        <v>1</v>
      </c>
      <c r="G843" s="78">
        <v>1</v>
      </c>
      <c r="I843" s="23"/>
    </row>
    <row r="844" spans="1:9" s="22" customFormat="1" ht="20.45" hidden="1" customHeight="1">
      <c r="A844" s="333"/>
      <c r="B844" s="106" t="s">
        <v>220</v>
      </c>
      <c r="C844" s="206" t="s">
        <v>64</v>
      </c>
      <c r="D844" s="78"/>
      <c r="E844" s="107">
        <f>(D843-E843)/E843</f>
        <v>0</v>
      </c>
      <c r="F844" s="107">
        <f>(D843-F843)/F843</f>
        <v>0</v>
      </c>
      <c r="G844" s="107">
        <f>(D843-G843)/G843</f>
        <v>0</v>
      </c>
      <c r="I844" s="23"/>
    </row>
    <row r="845" spans="1:9" s="22" customFormat="1" ht="18" hidden="1" customHeight="1">
      <c r="A845" s="333"/>
      <c r="B845" s="106" t="s">
        <v>284</v>
      </c>
      <c r="C845" s="206" t="s">
        <v>64</v>
      </c>
      <c r="D845" s="101"/>
      <c r="E845" s="75">
        <f>E840*E844</f>
        <v>0</v>
      </c>
      <c r="F845" s="75">
        <f>F840*F844</f>
        <v>0</v>
      </c>
      <c r="G845" s="75">
        <f>G840*G844</f>
        <v>0</v>
      </c>
      <c r="I845" s="23"/>
    </row>
    <row r="846" spans="1:9" s="22" customFormat="1" ht="20.45" hidden="1" customHeight="1">
      <c r="A846" s="333"/>
      <c r="B846" s="106" t="s">
        <v>222</v>
      </c>
      <c r="C846" s="206"/>
      <c r="D846" s="101"/>
      <c r="E846" s="75">
        <f>E840+E845</f>
        <v>749800000</v>
      </c>
      <c r="F846" s="75">
        <f>F840+F845</f>
        <v>745200000</v>
      </c>
      <c r="G846" s="75">
        <f>G840+G845</f>
        <v>736000000</v>
      </c>
      <c r="I846" s="23"/>
    </row>
    <row r="847" spans="1:9" s="22" customFormat="1" hidden="1">
      <c r="A847" s="333" t="s">
        <v>223</v>
      </c>
      <c r="B847" s="104" t="s">
        <v>224</v>
      </c>
      <c r="C847" s="65" t="s">
        <v>64</v>
      </c>
      <c r="D847" s="108">
        <f>D758</f>
        <v>2019</v>
      </c>
      <c r="E847" s="108">
        <f>E758</f>
        <v>2019</v>
      </c>
      <c r="F847" s="108">
        <f>F758</f>
        <v>2019</v>
      </c>
      <c r="G847" s="108">
        <f>G758</f>
        <v>2019</v>
      </c>
      <c r="I847" s="23"/>
    </row>
    <row r="848" spans="1:9" s="22" customFormat="1" ht="20.45" hidden="1" customHeight="1">
      <c r="A848" s="333"/>
      <c r="B848" s="106" t="s">
        <v>219</v>
      </c>
      <c r="C848" s="206" t="s">
        <v>64</v>
      </c>
      <c r="D848" s="78">
        <v>1</v>
      </c>
      <c r="E848" s="78">
        <v>1</v>
      </c>
      <c r="F848" s="78">
        <v>1</v>
      </c>
      <c r="G848" s="78">
        <v>1</v>
      </c>
      <c r="I848" s="23"/>
    </row>
    <row r="849" spans="1:9" s="22" customFormat="1" ht="20.45" hidden="1" customHeight="1">
      <c r="A849" s="333"/>
      <c r="B849" s="106" t="s">
        <v>220</v>
      </c>
      <c r="C849" s="206" t="s">
        <v>64</v>
      </c>
      <c r="D849" s="78"/>
      <c r="E849" s="107">
        <f>(D848-E848)/E848</f>
        <v>0</v>
      </c>
      <c r="F849" s="107">
        <f>(D848-F848)/F848</f>
        <v>0</v>
      </c>
      <c r="G849" s="107">
        <f>(D848-G848)/G848</f>
        <v>0</v>
      </c>
      <c r="I849" s="23"/>
    </row>
    <row r="850" spans="1:9" s="22" customFormat="1" ht="18" hidden="1" customHeight="1">
      <c r="A850" s="333"/>
      <c r="B850" s="106" t="s">
        <v>284</v>
      </c>
      <c r="C850" s="206" t="s">
        <v>64</v>
      </c>
      <c r="D850" s="101"/>
      <c r="E850" s="75">
        <f>E840*E849</f>
        <v>0</v>
      </c>
      <c r="F850" s="75">
        <f>F840*F849</f>
        <v>0</v>
      </c>
      <c r="G850" s="75">
        <f>G840*G849</f>
        <v>0</v>
      </c>
      <c r="I850" s="23"/>
    </row>
    <row r="851" spans="1:9" s="22" customFormat="1" ht="16.350000000000001" hidden="1" customHeight="1">
      <c r="A851" s="333"/>
      <c r="B851" s="106" t="s">
        <v>222</v>
      </c>
      <c r="C851" s="206"/>
      <c r="D851" s="101"/>
      <c r="E851" s="75">
        <f>E846+E850</f>
        <v>749800000</v>
      </c>
      <c r="F851" s="75">
        <f>F846+F850</f>
        <v>745200000</v>
      </c>
      <c r="G851" s="75">
        <f>G846+G850</f>
        <v>736000000</v>
      </c>
      <c r="I851" s="23"/>
    </row>
    <row r="852" spans="1:9" ht="16.350000000000001" hidden="1" customHeight="1">
      <c r="A852" s="333" t="s">
        <v>225</v>
      </c>
      <c r="B852" s="104" t="str">
        <f>B767</f>
        <v>Màu sơn</v>
      </c>
      <c r="C852" s="65" t="s">
        <v>64</v>
      </c>
      <c r="D852" s="105"/>
      <c r="E852" s="105"/>
      <c r="F852" s="105"/>
      <c r="G852" s="105"/>
    </row>
    <row r="853" spans="1:9" ht="21.75" hidden="1" customHeight="1">
      <c r="A853" s="333"/>
      <c r="B853" s="106" t="s">
        <v>219</v>
      </c>
      <c r="C853" s="206" t="s">
        <v>64</v>
      </c>
      <c r="D853" s="78">
        <v>1</v>
      </c>
      <c r="E853" s="78">
        <v>1</v>
      </c>
      <c r="F853" s="78">
        <v>1</v>
      </c>
      <c r="G853" s="78">
        <v>1</v>
      </c>
    </row>
    <row r="854" spans="1:9" ht="21.75" hidden="1" customHeight="1">
      <c r="A854" s="333"/>
      <c r="B854" s="106" t="s">
        <v>220</v>
      </c>
      <c r="C854" s="206" t="s">
        <v>64</v>
      </c>
      <c r="D854" s="78"/>
      <c r="E854" s="107">
        <f>(D853-E853)/E853</f>
        <v>0</v>
      </c>
      <c r="F854" s="107">
        <f>(D853-F853)/F853</f>
        <v>0</v>
      </c>
      <c r="G854" s="107">
        <f>(D853-G853)/G853</f>
        <v>0</v>
      </c>
    </row>
    <row r="855" spans="1:9" ht="21.75" hidden="1" customHeight="1">
      <c r="A855" s="333"/>
      <c r="B855" s="106" t="s">
        <v>221</v>
      </c>
      <c r="C855" s="206" t="s">
        <v>64</v>
      </c>
      <c r="D855" s="101"/>
      <c r="E855" s="75">
        <f>E840*E854</f>
        <v>0</v>
      </c>
      <c r="F855" s="75">
        <f>F840*F854</f>
        <v>0</v>
      </c>
      <c r="G855" s="75">
        <f>G840*G854</f>
        <v>0</v>
      </c>
    </row>
    <row r="856" spans="1:9" ht="21.75" hidden="1" customHeight="1">
      <c r="A856" s="333"/>
      <c r="B856" s="106" t="s">
        <v>222</v>
      </c>
      <c r="C856" s="206"/>
      <c r="D856" s="101"/>
      <c r="E856" s="75">
        <f>E851+E855</f>
        <v>749800000</v>
      </c>
      <c r="F856" s="75">
        <f>F851+F855</f>
        <v>745200000</v>
      </c>
      <c r="G856" s="75">
        <f>G851+G855</f>
        <v>736000000</v>
      </c>
    </row>
    <row r="857" spans="1:9" s="109" customFormat="1" hidden="1">
      <c r="A857" s="333" t="s">
        <v>225</v>
      </c>
      <c r="B857" s="104" t="str">
        <f>B768</f>
        <v>Biển số</v>
      </c>
      <c r="C857" s="207" t="s">
        <v>64</v>
      </c>
      <c r="D857" s="105" t="str">
        <f>D768</f>
        <v>30F - 914.44</v>
      </c>
      <c r="E857" s="105" t="str">
        <f>E768</f>
        <v>Hà Nội</v>
      </c>
      <c r="F857" s="105" t="str">
        <f>F768</f>
        <v>Hà Nội</v>
      </c>
      <c r="G857" s="105" t="str">
        <f>G768</f>
        <v>Biển tỉnh</v>
      </c>
      <c r="I857" s="110"/>
    </row>
    <row r="858" spans="1:9" ht="17.45" hidden="1" customHeight="1">
      <c r="A858" s="333"/>
      <c r="B858" s="106" t="s">
        <v>219</v>
      </c>
      <c r="C858" s="206" t="s">
        <v>64</v>
      </c>
      <c r="D858" s="78">
        <v>1</v>
      </c>
      <c r="E858" s="78">
        <v>1</v>
      </c>
      <c r="F858" s="78">
        <v>1</v>
      </c>
      <c r="G858" s="78">
        <v>1</v>
      </c>
      <c r="H858" s="78">
        <v>1</v>
      </c>
    </row>
    <row r="859" spans="1:9" ht="21" hidden="1" customHeight="1">
      <c r="A859" s="333"/>
      <c r="B859" s="106" t="s">
        <v>220</v>
      </c>
      <c r="C859" s="206" t="s">
        <v>64</v>
      </c>
      <c r="D859" s="101"/>
      <c r="E859" s="107">
        <f>(D858-E858)/E858</f>
        <v>0</v>
      </c>
      <c r="F859" s="107">
        <f>(D858-F858)/F858</f>
        <v>0</v>
      </c>
      <c r="G859" s="107">
        <f>(D858-G858)/G858</f>
        <v>0</v>
      </c>
    </row>
    <row r="860" spans="1:9" ht="18" hidden="1" customHeight="1">
      <c r="A860" s="333"/>
      <c r="B860" s="106" t="s">
        <v>221</v>
      </c>
      <c r="C860" s="206" t="s">
        <v>64</v>
      </c>
      <c r="D860" s="101"/>
      <c r="E860" s="76">
        <f>E859*E840</f>
        <v>0</v>
      </c>
      <c r="F860" s="76">
        <f>F859*F840</f>
        <v>0</v>
      </c>
      <c r="G860" s="76">
        <v>18000000</v>
      </c>
    </row>
    <row r="861" spans="1:9" ht="21" hidden="1" customHeight="1">
      <c r="A861" s="333"/>
      <c r="B861" s="106" t="s">
        <v>222</v>
      </c>
      <c r="C861" s="206"/>
      <c r="D861" s="101"/>
      <c r="E861" s="76">
        <f>E856+E860</f>
        <v>749800000</v>
      </c>
      <c r="F861" s="76">
        <f>F856+F860</f>
        <v>745200000</v>
      </c>
      <c r="G861" s="76">
        <f>G856+G860</f>
        <v>754000000</v>
      </c>
    </row>
    <row r="862" spans="1:9" s="109" customFormat="1" hidden="1">
      <c r="A862" s="333" t="s">
        <v>228</v>
      </c>
      <c r="B862" s="104" t="str">
        <f>B769</f>
        <v>Số km đã đi</v>
      </c>
      <c r="C862" s="207" t="s">
        <v>64</v>
      </c>
      <c r="D862" s="111">
        <f>D769</f>
        <v>111956</v>
      </c>
      <c r="E862" s="111">
        <f>E769</f>
        <v>29000</v>
      </c>
      <c r="F862" s="111">
        <f>F769</f>
        <v>61000</v>
      </c>
      <c r="G862" s="111">
        <f>G769</f>
        <v>52000</v>
      </c>
      <c r="I862" s="110"/>
    </row>
    <row r="863" spans="1:9" ht="15" hidden="1" customHeight="1">
      <c r="A863" s="333"/>
      <c r="B863" s="106" t="s">
        <v>219</v>
      </c>
      <c r="C863" s="206" t="s">
        <v>64</v>
      </c>
      <c r="D863" s="78">
        <v>1</v>
      </c>
      <c r="E863" s="78">
        <v>1.06</v>
      </c>
      <c r="F863" s="78">
        <v>1.03</v>
      </c>
      <c r="G863" s="78">
        <v>1.04</v>
      </c>
      <c r="H863" s="78">
        <v>1</v>
      </c>
    </row>
    <row r="864" spans="1:9" ht="15.6" hidden="1" customHeight="1">
      <c r="A864" s="333"/>
      <c r="B864" s="106" t="s">
        <v>220</v>
      </c>
      <c r="C864" s="206" t="s">
        <v>64</v>
      </c>
      <c r="D864" s="101"/>
      <c r="E864" s="107">
        <f>(1-E863)/E863</f>
        <v>-5.660377358490571E-2</v>
      </c>
      <c r="F864" s="107">
        <f>(1-F863)/F863</f>
        <v>-2.9126213592233035E-2</v>
      </c>
      <c r="G864" s="107">
        <f>(1-G863)/G863</f>
        <v>-3.8461538461538491E-2</v>
      </c>
    </row>
    <row r="865" spans="1:9" ht="17.45" hidden="1" customHeight="1">
      <c r="A865" s="333"/>
      <c r="B865" s="106" t="s">
        <v>221</v>
      </c>
      <c r="C865" s="206" t="s">
        <v>64</v>
      </c>
      <c r="D865" s="101"/>
      <c r="E865" s="76">
        <f>E864*E840</f>
        <v>-42441509.4339623</v>
      </c>
      <c r="F865" s="76">
        <f>F864*F840</f>
        <v>-21704854.368932057</v>
      </c>
      <c r="G865" s="76">
        <f>G864*G840</f>
        <v>-28307692.30769233</v>
      </c>
    </row>
    <row r="866" spans="1:9" ht="13.7" hidden="1" customHeight="1">
      <c r="A866" s="333"/>
      <c r="B866" s="106" t="s">
        <v>222</v>
      </c>
      <c r="C866" s="206"/>
      <c r="D866" s="101"/>
      <c r="E866" s="76">
        <f>E861+E865</f>
        <v>707358490.56603765</v>
      </c>
      <c r="F866" s="76">
        <f>F861+F865</f>
        <v>723495145.63106799</v>
      </c>
      <c r="G866" s="76">
        <f>G861+G865</f>
        <v>725692307.69230771</v>
      </c>
    </row>
    <row r="867" spans="1:9" hidden="1">
      <c r="A867" s="333" t="s">
        <v>228</v>
      </c>
      <c r="B867" s="104" t="e">
        <f>#REF!</f>
        <v>#REF!</v>
      </c>
      <c r="C867" s="206" t="s">
        <v>64</v>
      </c>
      <c r="D867" s="112">
        <v>0.5</v>
      </c>
      <c r="E867" s="112">
        <v>0.56999999999999995</v>
      </c>
      <c r="F867" s="112">
        <v>0.6</v>
      </c>
      <c r="G867" s="112">
        <v>0.65</v>
      </c>
    </row>
    <row r="868" spans="1:9" ht="21.75" hidden="1" customHeight="1">
      <c r="A868" s="333"/>
      <c r="B868" s="106" t="s">
        <v>219</v>
      </c>
      <c r="C868" s="206" t="s">
        <v>64</v>
      </c>
      <c r="D868" s="78">
        <v>1</v>
      </c>
      <c r="E868" s="78">
        <v>1</v>
      </c>
      <c r="F868" s="78">
        <v>1</v>
      </c>
      <c r="G868" s="78">
        <v>1</v>
      </c>
      <c r="H868" s="78">
        <v>1</v>
      </c>
    </row>
    <row r="869" spans="1:9" ht="21.75" hidden="1" customHeight="1">
      <c r="A869" s="333"/>
      <c r="B869" s="106" t="s">
        <v>220</v>
      </c>
      <c r="C869" s="206" t="s">
        <v>64</v>
      </c>
      <c r="D869" s="78"/>
      <c r="E869" s="107" t="e">
        <f>(#REF!-E868)/E868</f>
        <v>#REF!</v>
      </c>
      <c r="F869" s="107" t="e">
        <f>(#REF!-F868)/F868</f>
        <v>#REF!</v>
      </c>
      <c r="G869" s="107" t="e">
        <f>(#REF!-G868)/G868</f>
        <v>#REF!</v>
      </c>
    </row>
    <row r="870" spans="1:9" ht="21.75" hidden="1" customHeight="1">
      <c r="A870" s="333"/>
      <c r="B870" s="106" t="s">
        <v>221</v>
      </c>
      <c r="C870" s="206" t="s">
        <v>64</v>
      </c>
      <c r="D870" s="101"/>
      <c r="E870" s="75" t="e">
        <f>E869*E840</f>
        <v>#REF!</v>
      </c>
      <c r="F870" s="75" t="e">
        <f>F869*F840</f>
        <v>#REF!</v>
      </c>
      <c r="G870" s="75" t="e">
        <f>G869*G840</f>
        <v>#REF!</v>
      </c>
    </row>
    <row r="871" spans="1:9" ht="21.75" hidden="1" customHeight="1">
      <c r="A871" s="333"/>
      <c r="B871" s="106" t="s">
        <v>222</v>
      </c>
      <c r="C871" s="206" t="s">
        <v>64</v>
      </c>
      <c r="D871" s="101"/>
      <c r="E871" s="75" t="e">
        <f>E866+E870</f>
        <v>#REF!</v>
      </c>
      <c r="F871" s="75" t="e">
        <f>F866+F870</f>
        <v>#REF!</v>
      </c>
      <c r="G871" s="75" t="e">
        <f>G866+G870</f>
        <v>#REF!</v>
      </c>
    </row>
    <row r="872" spans="1:9" ht="37.5" hidden="1" customHeight="1">
      <c r="A872" s="333" t="s">
        <v>229</v>
      </c>
      <c r="B872" s="104" t="s">
        <v>230</v>
      </c>
      <c r="C872" s="206" t="s">
        <v>64</v>
      </c>
      <c r="D872" s="113" t="s">
        <v>231</v>
      </c>
      <c r="E872" s="113" t="s">
        <v>232</v>
      </c>
      <c r="F872" s="113" t="s">
        <v>233</v>
      </c>
      <c r="G872" s="113" t="s">
        <v>231</v>
      </c>
    </row>
    <row r="873" spans="1:9" ht="21.75" hidden="1" customHeight="1">
      <c r="A873" s="333"/>
      <c r="B873" s="106" t="s">
        <v>219</v>
      </c>
      <c r="C873" s="206" t="s">
        <v>64</v>
      </c>
      <c r="D873" s="78">
        <v>1</v>
      </c>
      <c r="E873" s="78">
        <v>1</v>
      </c>
      <c r="F873" s="78">
        <v>1</v>
      </c>
      <c r="G873" s="78">
        <v>1</v>
      </c>
      <c r="H873" s="78">
        <v>1</v>
      </c>
    </row>
    <row r="874" spans="1:9" ht="21.75" hidden="1" customHeight="1">
      <c r="A874" s="333"/>
      <c r="B874" s="106" t="s">
        <v>220</v>
      </c>
      <c r="C874" s="206" t="s">
        <v>64</v>
      </c>
      <c r="D874" s="78"/>
      <c r="E874" s="107" t="e">
        <f>(#REF!-E873)/E873</f>
        <v>#REF!</v>
      </c>
      <c r="F874" s="107" t="e">
        <f>(#REF!-F873)/F873</f>
        <v>#REF!</v>
      </c>
      <c r="G874" s="107" t="e">
        <f>(#REF!-G873)/G873</f>
        <v>#REF!</v>
      </c>
    </row>
    <row r="875" spans="1:9" ht="21.75" hidden="1" customHeight="1">
      <c r="A875" s="333"/>
      <c r="B875" s="106" t="s">
        <v>221</v>
      </c>
      <c r="C875" s="206" t="s">
        <v>64</v>
      </c>
      <c r="D875" s="101"/>
      <c r="E875" s="75" t="e">
        <f>E874*E840</f>
        <v>#REF!</v>
      </c>
      <c r="F875" s="75" t="e">
        <f>F874*F840</f>
        <v>#REF!</v>
      </c>
      <c r="G875" s="75" t="e">
        <f>G874*G840</f>
        <v>#REF!</v>
      </c>
    </row>
    <row r="876" spans="1:9" ht="21.75" hidden="1" customHeight="1">
      <c r="A876" s="333"/>
      <c r="B876" s="106" t="s">
        <v>222</v>
      </c>
      <c r="C876" s="206" t="s">
        <v>64</v>
      </c>
      <c r="D876" s="101"/>
      <c r="E876" s="75" t="e">
        <f>E871+E875</f>
        <v>#REF!</v>
      </c>
      <c r="F876" s="75" t="e">
        <f>F871+F875</f>
        <v>#REF!</v>
      </c>
      <c r="G876" s="75" t="e">
        <f>G871+G875</f>
        <v>#REF!</v>
      </c>
    </row>
    <row r="877" spans="1:9" s="22" customFormat="1" ht="19.350000000000001" hidden="1" customHeight="1">
      <c r="A877" s="98">
        <v>6</v>
      </c>
      <c r="B877" s="96" t="s">
        <v>234</v>
      </c>
      <c r="C877" s="65" t="s">
        <v>64</v>
      </c>
      <c r="D877" s="102"/>
      <c r="E877" s="270" t="e">
        <f>E840+E855+E860+E865+E870+E850+E845+E875</f>
        <v>#REF!</v>
      </c>
      <c r="F877" s="270" t="e">
        <f>F840+F855+F860+F865+F870+F850+F845+F875</f>
        <v>#REF!</v>
      </c>
      <c r="G877" s="270" t="e">
        <f>G840+G855+G860+G865+G870+G850+G845+G875</f>
        <v>#REF!</v>
      </c>
      <c r="I877" s="23"/>
    </row>
    <row r="878" spans="1:9" s="22" customFormat="1" ht="33" hidden="1" customHeight="1">
      <c r="A878" s="98" t="s">
        <v>285</v>
      </c>
      <c r="B878" s="96" t="s">
        <v>235</v>
      </c>
      <c r="C878" s="65" t="s">
        <v>64</v>
      </c>
      <c r="D878" s="102"/>
      <c r="E878" s="334" t="e">
        <f>ROUND((E877+F877+G877)/3,-7)</f>
        <v>#REF!</v>
      </c>
      <c r="F878" s="334"/>
      <c r="G878" s="334"/>
      <c r="I878" s="23"/>
    </row>
    <row r="879" spans="1:9" s="22" customFormat="1" ht="51.6" hidden="1" customHeight="1">
      <c r="A879" s="98" t="s">
        <v>286</v>
      </c>
      <c r="B879" s="96" t="s">
        <v>236</v>
      </c>
      <c r="C879" s="65" t="s">
        <v>64</v>
      </c>
      <c r="D879" s="102"/>
      <c r="E879" s="155" t="e">
        <f>(E877-E878)/E878</f>
        <v>#REF!</v>
      </c>
      <c r="F879" s="155" t="e">
        <f>(F877-E878)/E878</f>
        <v>#REF!</v>
      </c>
      <c r="G879" s="155" t="e">
        <f>(G877-E878)/E878</f>
        <v>#REF!</v>
      </c>
      <c r="I879" s="23"/>
    </row>
    <row r="880" spans="1:9" ht="21" hidden="1" customHeight="1">
      <c r="A880" s="98">
        <v>7</v>
      </c>
      <c r="B880" s="99" t="s">
        <v>237</v>
      </c>
      <c r="C880" s="206" t="s">
        <v>64</v>
      </c>
      <c r="D880" s="114"/>
      <c r="E880" s="76" t="e">
        <f>ABS(E855)+ABS(E860)+ABS(E865)+ABS(E870)+ ABS(E850)+ ABS(E845)+ABS(E875)</f>
        <v>#REF!</v>
      </c>
      <c r="F880" s="76" t="e">
        <f>ABS(F855)+ABS(F860)+ABS(F865)+ABS(F870)+ ABS(F850)+ ABS(F845)+ABS(F875)</f>
        <v>#REF!</v>
      </c>
      <c r="G880" s="76" t="e">
        <f>ABS(G855)+ABS(G860)+ABS(G865)+ABS(G870)+ ABS(G850)+ ABS(G845)+ABS(G875)</f>
        <v>#REF!</v>
      </c>
    </row>
    <row r="881" spans="1:11" ht="21" hidden="1" customHeight="1">
      <c r="A881" s="98">
        <v>8</v>
      </c>
      <c r="B881" s="99" t="s">
        <v>238</v>
      </c>
      <c r="C881" s="206" t="s">
        <v>64</v>
      </c>
      <c r="D881" s="101"/>
      <c r="E881" s="76">
        <v>1</v>
      </c>
      <c r="F881" s="76">
        <v>1</v>
      </c>
      <c r="G881" s="76">
        <v>2</v>
      </c>
    </row>
    <row r="882" spans="1:11" ht="21" hidden="1" customHeight="1">
      <c r="A882" s="98">
        <v>9</v>
      </c>
      <c r="B882" s="99" t="s">
        <v>239</v>
      </c>
      <c r="C882" s="206" t="s">
        <v>64</v>
      </c>
      <c r="D882" s="101"/>
      <c r="E882" s="115" t="s">
        <v>345</v>
      </c>
      <c r="F882" s="115" t="s">
        <v>346</v>
      </c>
      <c r="G882" s="115" t="s">
        <v>347</v>
      </c>
      <c r="H882" s="116"/>
      <c r="I882" s="116" t="e">
        <f>F854+F864+F869</f>
        <v>#REF!</v>
      </c>
      <c r="J882" s="116" t="e">
        <f>G854+G864+G869</f>
        <v>#REF!</v>
      </c>
      <c r="K882" s="116" t="e">
        <f>G854+G864+G869</f>
        <v>#REF!</v>
      </c>
    </row>
    <row r="883" spans="1:11" s="23" customFormat="1" ht="21" hidden="1" customHeight="1">
      <c r="A883" s="265">
        <v>10</v>
      </c>
      <c r="B883" s="118" t="s">
        <v>240</v>
      </c>
      <c r="C883" s="118" t="s">
        <v>64</v>
      </c>
      <c r="D883" s="119"/>
      <c r="E883" s="120" t="e">
        <f>E855+E860+E870+E865+E875+E850+E845</f>
        <v>#REF!</v>
      </c>
      <c r="F883" s="120" t="e">
        <f>F855+F860+F870+F865+F875+F850+F845</f>
        <v>#REF!</v>
      </c>
      <c r="G883" s="120" t="e">
        <f>G855+G860+G870+G865+G875+G850+G845</f>
        <v>#REF!</v>
      </c>
    </row>
    <row r="884" spans="1:11" s="23" customFormat="1" ht="31.5" hidden="1">
      <c r="A884" s="265"/>
      <c r="B884" s="121" t="s">
        <v>241</v>
      </c>
      <c r="C884" s="118" t="s">
        <v>64</v>
      </c>
      <c r="D884" s="119"/>
      <c r="E884" s="335" t="e">
        <f>ROUND(E878,-6)</f>
        <v>#REF!</v>
      </c>
      <c r="F884" s="335"/>
      <c r="G884" s="335"/>
    </row>
    <row r="885" spans="1:11" s="19" customFormat="1" ht="8.25" hidden="1" customHeight="1">
      <c r="A885" s="122"/>
      <c r="B885" s="122"/>
      <c r="C885" s="122"/>
      <c r="D885" s="122"/>
      <c r="E885" s="23"/>
      <c r="F885" s="23"/>
      <c r="G885" s="23"/>
    </row>
    <row r="886" spans="1:11" s="19" customFormat="1" ht="21.75" hidden="1" customHeight="1">
      <c r="A886" s="122" t="s">
        <v>275</v>
      </c>
      <c r="B886" s="336" t="s">
        <v>243</v>
      </c>
      <c r="C886" s="336"/>
      <c r="D886" s="336"/>
      <c r="E886" s="336"/>
      <c r="F886" s="336"/>
      <c r="G886" s="336"/>
    </row>
    <row r="887" spans="1:11" s="40" customFormat="1" ht="35.25" hidden="1" customHeight="1">
      <c r="A887" s="337" t="s">
        <v>244</v>
      </c>
      <c r="B887" s="337"/>
      <c r="C887" s="337"/>
      <c r="D887" s="337"/>
      <c r="E887" s="337"/>
      <c r="F887" s="337"/>
      <c r="G887" s="337"/>
      <c r="I887" s="85"/>
    </row>
    <row r="888" spans="1:11" s="40" customFormat="1" ht="21" hidden="1" customHeight="1">
      <c r="A888" s="123" t="s">
        <v>245</v>
      </c>
      <c r="C888" s="40" t="s">
        <v>64</v>
      </c>
      <c r="E888" s="124" t="e">
        <f>ROUND(E884,-3)</f>
        <v>#REF!</v>
      </c>
      <c r="F888" s="48" t="s">
        <v>246</v>
      </c>
      <c r="I888" s="85"/>
    </row>
    <row r="889" spans="1:11" s="19" customFormat="1" ht="5.25" hidden="1" customHeight="1">
      <c r="A889" s="122"/>
      <c r="B889" s="122"/>
      <c r="C889" s="122"/>
      <c r="D889" s="122"/>
      <c r="E889" s="23"/>
      <c r="F889" s="23"/>
      <c r="G889" s="23"/>
    </row>
    <row r="890" spans="1:11" s="40" customFormat="1" ht="24.75" hidden="1" customHeight="1">
      <c r="A890" s="338" t="s">
        <v>247</v>
      </c>
      <c r="B890" s="339"/>
      <c r="C890" s="339"/>
      <c r="D890" s="340"/>
      <c r="E890" s="51" t="s">
        <v>174</v>
      </c>
      <c r="F890" s="51" t="s">
        <v>175</v>
      </c>
      <c r="G890" s="51" t="s">
        <v>176</v>
      </c>
      <c r="I890" s="85"/>
    </row>
    <row r="891" spans="1:11" s="40" customFormat="1" ht="24.75" hidden="1" customHeight="1">
      <c r="A891" s="341"/>
      <c r="B891" s="342"/>
      <c r="C891" s="342"/>
      <c r="D891" s="343"/>
      <c r="E891" s="125" t="e">
        <f>E879</f>
        <v>#REF!</v>
      </c>
      <c r="F891" s="125" t="e">
        <f>F879</f>
        <v>#REF!</v>
      </c>
      <c r="G891" s="125" t="e">
        <f>G879</f>
        <v>#REF!</v>
      </c>
      <c r="I891" s="85"/>
    </row>
    <row r="892" spans="1:11" s="40" customFormat="1" ht="24.75" hidden="1" customHeight="1">
      <c r="A892" s="344"/>
      <c r="B892" s="345"/>
      <c r="C892" s="345"/>
      <c r="D892" s="346"/>
      <c r="E892" s="125" t="s">
        <v>248</v>
      </c>
      <c r="F892" s="125" t="s">
        <v>248</v>
      </c>
      <c r="G892" s="125" t="s">
        <v>248</v>
      </c>
      <c r="I892" s="85"/>
    </row>
    <row r="893" spans="1:11" s="40" customFormat="1" ht="5.25" hidden="1" customHeight="1">
      <c r="A893" s="123"/>
      <c r="G893" s="126"/>
      <c r="I893" s="85"/>
    </row>
    <row r="894" spans="1:11" s="40" customFormat="1" ht="21" hidden="1" customHeight="1">
      <c r="A894" s="347" t="s">
        <v>249</v>
      </c>
      <c r="B894" s="347"/>
      <c r="C894" s="347"/>
      <c r="D894" s="347"/>
      <c r="E894" s="347"/>
      <c r="F894" s="347"/>
      <c r="G894" s="347"/>
      <c r="I894" s="85"/>
    </row>
    <row r="895" spans="1:11" s="40" customFormat="1" ht="6" hidden="1" customHeight="1">
      <c r="A895" s="127"/>
      <c r="B895" s="127"/>
      <c r="C895" s="123"/>
      <c r="D895" s="127"/>
      <c r="E895" s="127"/>
      <c r="F895" s="127"/>
      <c r="G895" s="127"/>
      <c r="I895" s="85"/>
    </row>
    <row r="896" spans="1:11" s="48" customFormat="1" ht="21" hidden="1" customHeight="1">
      <c r="A896" s="313" t="s">
        <v>250</v>
      </c>
      <c r="B896" s="313"/>
      <c r="C896" s="313"/>
      <c r="D896" s="313"/>
      <c r="E896" s="313"/>
      <c r="F896" s="313"/>
      <c r="G896" s="313"/>
      <c r="I896" s="124"/>
    </row>
    <row r="897" spans="1:9" s="48" customFormat="1" ht="21" hidden="1" customHeight="1">
      <c r="A897" s="313" t="s">
        <v>251</v>
      </c>
      <c r="B897" s="313"/>
      <c r="C897" s="313"/>
      <c r="D897" s="313"/>
      <c r="E897" s="313"/>
      <c r="F897" s="313"/>
      <c r="G897" s="313"/>
      <c r="I897" s="124"/>
    </row>
    <row r="898" spans="1:9" s="48" customFormat="1" ht="41.25" hidden="1" customHeight="1">
      <c r="A898" s="314" t="s">
        <v>252</v>
      </c>
      <c r="B898" s="315"/>
      <c r="C898" s="315"/>
      <c r="D898" s="315"/>
      <c r="E898" s="315"/>
      <c r="F898" s="315"/>
      <c r="G898" s="315"/>
      <c r="I898" s="124"/>
    </row>
    <row r="899" spans="1:9" s="48" customFormat="1" ht="28.5" hidden="1" customHeight="1">
      <c r="A899" s="263"/>
      <c r="B899" s="267" t="s">
        <v>253</v>
      </c>
      <c r="C899" s="68"/>
      <c r="D899" s="267"/>
      <c r="E899" s="128" t="s">
        <v>254</v>
      </c>
      <c r="F899" s="316"/>
      <c r="G899" s="316"/>
      <c r="I899" s="124"/>
    </row>
    <row r="900" spans="1:9" s="48" customFormat="1" ht="21.6" hidden="1" customHeight="1">
      <c r="A900" s="263"/>
      <c r="B900" s="317" t="s">
        <v>255</v>
      </c>
      <c r="C900" s="318"/>
      <c r="D900" s="318"/>
      <c r="E900" s="290" t="s">
        <v>256</v>
      </c>
      <c r="F900" s="290"/>
      <c r="G900" s="290"/>
      <c r="I900" s="124"/>
    </row>
    <row r="901" spans="1:9" s="48" customFormat="1" ht="21.6" hidden="1" customHeight="1">
      <c r="A901" s="263"/>
      <c r="B901" s="317"/>
      <c r="C901" s="319"/>
      <c r="D901" s="319"/>
      <c r="E901" s="290" t="s">
        <v>257</v>
      </c>
      <c r="F901" s="290"/>
      <c r="G901" s="290"/>
      <c r="I901" s="124"/>
    </row>
    <row r="902" spans="1:9" s="48" customFormat="1" ht="21.6" hidden="1" customHeight="1">
      <c r="A902" s="263"/>
      <c r="B902" s="267"/>
      <c r="C902" s="68"/>
      <c r="D902" s="267"/>
      <c r="E902" s="290" t="s">
        <v>258</v>
      </c>
      <c r="F902" s="290"/>
      <c r="G902" s="290"/>
      <c r="I902" s="124"/>
    </row>
    <row r="903" spans="1:9" s="48" customFormat="1" ht="21.6" hidden="1" customHeight="1">
      <c r="A903" s="263"/>
      <c r="B903" s="267"/>
      <c r="C903" s="68"/>
      <c r="D903" s="267"/>
      <c r="E903" s="290" t="s">
        <v>259</v>
      </c>
      <c r="F903" s="290"/>
      <c r="G903" s="290"/>
      <c r="I903" s="124"/>
    </row>
    <row r="904" spans="1:9" s="48" customFormat="1" ht="21.6" hidden="1" customHeight="1">
      <c r="A904" s="263"/>
      <c r="B904" s="267" t="s">
        <v>260</v>
      </c>
      <c r="C904" s="68"/>
      <c r="D904" s="267"/>
      <c r="E904" s="267"/>
      <c r="F904" s="267"/>
      <c r="G904" s="267"/>
      <c r="I904" s="124"/>
    </row>
    <row r="905" spans="1:9" s="49" customFormat="1" ht="10.5" hidden="1" customHeight="1">
      <c r="B905" s="18"/>
      <c r="C905" s="18"/>
      <c r="D905" s="18"/>
      <c r="E905" s="18"/>
      <c r="F905" s="18"/>
      <c r="G905" s="50"/>
    </row>
    <row r="906" spans="1:9" s="52" customFormat="1" ht="39.75" hidden="1" customHeight="1">
      <c r="A906" s="51" t="s">
        <v>1</v>
      </c>
      <c r="B906" s="320" t="s">
        <v>261</v>
      </c>
      <c r="C906" s="321"/>
      <c r="D906" s="51" t="s">
        <v>262</v>
      </c>
      <c r="E906" s="51" t="s">
        <v>263</v>
      </c>
      <c r="F906" s="51" t="s">
        <v>264</v>
      </c>
      <c r="G906" s="51" t="s">
        <v>40</v>
      </c>
      <c r="I906" s="49"/>
    </row>
    <row r="907" spans="1:9" ht="21.95" hidden="1" customHeight="1">
      <c r="A907" s="54">
        <v>1</v>
      </c>
      <c r="B907" s="295" t="s">
        <v>20</v>
      </c>
      <c r="C907" s="297"/>
      <c r="D907" s="129">
        <v>0.75</v>
      </c>
      <c r="E907" s="129">
        <v>0.55000000000000004</v>
      </c>
      <c r="F907" s="130">
        <f>D907*E907</f>
        <v>0.41250000000000003</v>
      </c>
      <c r="G907" s="57"/>
    </row>
    <row r="908" spans="1:9" ht="21.95" hidden="1" customHeight="1">
      <c r="A908" s="54">
        <v>2</v>
      </c>
      <c r="B908" s="295" t="s">
        <v>265</v>
      </c>
      <c r="C908" s="297"/>
      <c r="D908" s="129">
        <v>0.8</v>
      </c>
      <c r="E908" s="129">
        <v>0.15</v>
      </c>
      <c r="F908" s="130">
        <f>D908*E908</f>
        <v>0.12</v>
      </c>
      <c r="G908" s="56"/>
    </row>
    <row r="909" spans="1:9" ht="21.95" hidden="1" customHeight="1">
      <c r="A909" s="54">
        <v>3</v>
      </c>
      <c r="B909" s="295" t="s">
        <v>266</v>
      </c>
      <c r="C909" s="297"/>
      <c r="D909" s="129">
        <v>0.75</v>
      </c>
      <c r="E909" s="129">
        <v>0.2</v>
      </c>
      <c r="F909" s="130">
        <f>D909*E909</f>
        <v>0.15000000000000002</v>
      </c>
      <c r="G909" s="101"/>
    </row>
    <row r="910" spans="1:9" ht="21.95" hidden="1" customHeight="1">
      <c r="A910" s="54">
        <v>4</v>
      </c>
      <c r="B910" s="322" t="s">
        <v>267</v>
      </c>
      <c r="C910" s="323"/>
      <c r="D910" s="129">
        <v>0.7</v>
      </c>
      <c r="E910" s="129">
        <v>0.1</v>
      </c>
      <c r="F910" s="130">
        <f>D910*E910</f>
        <v>6.9999999999999993E-2</v>
      </c>
      <c r="G910" s="101"/>
    </row>
    <row r="911" spans="1:9" s="63" customFormat="1" ht="21.95" hidden="1" customHeight="1">
      <c r="A911" s="54"/>
      <c r="B911" s="324" t="s">
        <v>268</v>
      </c>
      <c r="C911" s="325"/>
      <c r="D911" s="326">
        <f>SUM(F907:F910)</f>
        <v>0.75249999999999995</v>
      </c>
      <c r="E911" s="327"/>
      <c r="F911" s="328"/>
      <c r="G911" s="62"/>
      <c r="I911" s="19"/>
    </row>
    <row r="912" spans="1:9" s="63" customFormat="1" ht="21.95" hidden="1" customHeight="1">
      <c r="A912" s="54"/>
      <c r="B912" s="324" t="s">
        <v>269</v>
      </c>
      <c r="C912" s="325"/>
      <c r="D912" s="326">
        <f>1-D911</f>
        <v>0.24750000000000005</v>
      </c>
      <c r="E912" s="327"/>
      <c r="F912" s="328"/>
      <c r="G912" s="62"/>
      <c r="I912" s="19"/>
    </row>
    <row r="913" spans="1:9" s="63" customFormat="1" ht="8.25" hidden="1" customHeight="1">
      <c r="A913" s="49"/>
      <c r="B913" s="131"/>
      <c r="C913" s="208"/>
      <c r="D913" s="132"/>
      <c r="E913" s="132"/>
      <c r="F913" s="132"/>
      <c r="G913" s="133"/>
      <c r="I913" s="19"/>
    </row>
    <row r="914" spans="1:9" ht="22.5" hidden="1" customHeight="1">
      <c r="A914" s="303" t="s">
        <v>276</v>
      </c>
      <c r="B914" s="303"/>
      <c r="C914" s="303"/>
      <c r="D914" s="303"/>
      <c r="E914" s="303"/>
      <c r="F914" s="303"/>
      <c r="G914" s="303"/>
    </row>
    <row r="915" spans="1:9" ht="7.5" hidden="1" customHeight="1">
      <c r="D915" s="52"/>
    </row>
    <row r="916" spans="1:9" ht="23.25" hidden="1" customHeight="1">
      <c r="D916" s="52"/>
      <c r="G916" s="134" t="s">
        <v>270</v>
      </c>
    </row>
    <row r="917" spans="1:9" ht="7.5" hidden="1" customHeight="1">
      <c r="D917" s="52"/>
    </row>
    <row r="918" spans="1:9" s="136" customFormat="1" ht="25.35" hidden="1" customHeight="1">
      <c r="A918" s="307" t="s">
        <v>271</v>
      </c>
      <c r="B918" s="308"/>
      <c r="C918" s="308"/>
      <c r="D918" s="309"/>
      <c r="E918" s="135" t="s">
        <v>6</v>
      </c>
      <c r="F918" s="135" t="s">
        <v>287</v>
      </c>
      <c r="G918" s="135" t="s">
        <v>8</v>
      </c>
      <c r="I918" s="137"/>
    </row>
    <row r="919" spans="1:9" s="141" customFormat="1" ht="27" hidden="1" customHeight="1">
      <c r="A919" s="349" t="e">
        <f>D693</f>
        <v>#REF!</v>
      </c>
      <c r="B919" s="311"/>
      <c r="C919" s="311"/>
      <c r="D919" s="312"/>
      <c r="E919" s="138">
        <v>1</v>
      </c>
      <c r="F919" s="139" t="e">
        <f>E888</f>
        <v>#REF!</v>
      </c>
      <c r="G919" s="140" t="e">
        <f>ROUND(E919*F919,-6)</f>
        <v>#REF!</v>
      </c>
      <c r="I919" s="142"/>
    </row>
    <row r="920" spans="1:9" hidden="1"/>
    <row r="921" spans="1:9" hidden="1"/>
    <row r="922" spans="1:9" hidden="1"/>
    <row r="923" spans="1:9" hidden="1"/>
    <row r="924" spans="1:9" hidden="1"/>
    <row r="925" spans="1:9" hidden="1"/>
    <row r="926" spans="1:9" hidden="1"/>
    <row r="927" spans="1:9" hidden="1"/>
    <row r="928" spans="1:9" hidden="1"/>
    <row r="929" spans="1:9" hidden="1"/>
    <row r="930" spans="1:9" s="22" customFormat="1" hidden="1">
      <c r="A930" s="22" t="s">
        <v>242</v>
      </c>
      <c r="B930" s="22" t="e">
        <f>'Bảng tổng hợp kết quả'!#REF!</f>
        <v>#REF!</v>
      </c>
      <c r="F930" s="156"/>
      <c r="I930" s="23"/>
    </row>
    <row r="931" spans="1:9" ht="19.7" hidden="1" customHeight="1">
      <c r="A931" s="303" t="s">
        <v>272</v>
      </c>
      <c r="B931" s="303"/>
      <c r="C931" s="303"/>
      <c r="D931" s="303"/>
      <c r="E931" s="303"/>
      <c r="F931" s="303"/>
      <c r="G931" s="303"/>
    </row>
    <row r="932" spans="1:9" hidden="1">
      <c r="A932" s="24" t="s">
        <v>61</v>
      </c>
      <c r="B932" s="261" t="s">
        <v>62</v>
      </c>
      <c r="C932" s="22"/>
      <c r="D932" s="303"/>
      <c r="E932" s="303"/>
      <c r="F932" s="303"/>
      <c r="G932" s="303"/>
    </row>
    <row r="933" spans="1:9" hidden="1">
      <c r="A933" s="27" t="s">
        <v>55</v>
      </c>
      <c r="B933" s="28" t="s">
        <v>63</v>
      </c>
      <c r="C933" s="28" t="s">
        <v>64</v>
      </c>
      <c r="D933" s="305" t="e">
        <f>B930</f>
        <v>#REF!</v>
      </c>
      <c r="E933" s="305"/>
      <c r="F933" s="305"/>
      <c r="G933" s="305"/>
    </row>
    <row r="934" spans="1:9" hidden="1">
      <c r="A934" s="27" t="s">
        <v>55</v>
      </c>
      <c r="B934" s="266" t="s">
        <v>65</v>
      </c>
      <c r="C934" s="28" t="s">
        <v>64</v>
      </c>
      <c r="D934" s="305" t="s">
        <v>348</v>
      </c>
      <c r="E934" s="305"/>
      <c r="F934" s="305"/>
      <c r="G934" s="305"/>
    </row>
    <row r="935" spans="1:9" hidden="1">
      <c r="A935" s="27" t="s">
        <v>55</v>
      </c>
      <c r="B935" s="266" t="s">
        <v>4</v>
      </c>
      <c r="C935" s="28" t="s">
        <v>64</v>
      </c>
      <c r="D935" s="306" t="s">
        <v>12</v>
      </c>
      <c r="E935" s="306"/>
      <c r="F935" s="306"/>
      <c r="G935" s="306"/>
    </row>
    <row r="936" spans="1:9" hidden="1">
      <c r="A936" s="27" t="s">
        <v>55</v>
      </c>
      <c r="B936" s="266" t="s">
        <v>3</v>
      </c>
      <c r="C936" s="28"/>
      <c r="D936" s="266">
        <v>2020</v>
      </c>
      <c r="E936" s="266"/>
      <c r="F936" s="266"/>
      <c r="G936" s="266"/>
    </row>
    <row r="937" spans="1:9" hidden="1">
      <c r="A937" s="27" t="s">
        <v>55</v>
      </c>
      <c r="B937" s="30" t="s">
        <v>66</v>
      </c>
      <c r="C937" s="30" t="s">
        <v>64</v>
      </c>
      <c r="D937" s="301" t="s">
        <v>349</v>
      </c>
      <c r="E937" s="301"/>
      <c r="F937" s="301"/>
      <c r="G937" s="301"/>
    </row>
    <row r="938" spans="1:9" hidden="1">
      <c r="A938" s="27" t="s">
        <v>55</v>
      </c>
      <c r="B938" s="30" t="s">
        <v>67</v>
      </c>
      <c r="C938" s="30" t="s">
        <v>64</v>
      </c>
      <c r="D938" s="301" t="s">
        <v>350</v>
      </c>
      <c r="E938" s="301"/>
      <c r="F938" s="301"/>
      <c r="G938" s="301"/>
    </row>
    <row r="939" spans="1:9" hidden="1">
      <c r="A939" s="27" t="s">
        <v>55</v>
      </c>
      <c r="B939" s="30" t="s">
        <v>68</v>
      </c>
      <c r="C939" s="30" t="s">
        <v>64</v>
      </c>
      <c r="D939" s="301" t="s">
        <v>351</v>
      </c>
      <c r="E939" s="301"/>
      <c r="F939" s="301"/>
      <c r="G939" s="301"/>
    </row>
    <row r="940" spans="1:9" hidden="1">
      <c r="A940" s="27" t="s">
        <v>55</v>
      </c>
      <c r="B940" s="30" t="s">
        <v>69</v>
      </c>
      <c r="C940" s="30" t="s">
        <v>64</v>
      </c>
      <c r="D940" s="301" t="s">
        <v>277</v>
      </c>
      <c r="E940" s="301"/>
      <c r="F940" s="301"/>
      <c r="G940" s="301"/>
    </row>
    <row r="941" spans="1:9" hidden="1">
      <c r="A941" s="27" t="s">
        <v>55</v>
      </c>
      <c r="B941" s="30" t="s">
        <v>70</v>
      </c>
      <c r="C941" s="30" t="s">
        <v>64</v>
      </c>
      <c r="D941" s="301" t="s">
        <v>352</v>
      </c>
      <c r="E941" s="301"/>
      <c r="F941" s="301"/>
      <c r="G941" s="301"/>
    </row>
    <row r="942" spans="1:9" hidden="1">
      <c r="A942" s="27" t="s">
        <v>55</v>
      </c>
      <c r="B942" s="30" t="s">
        <v>71</v>
      </c>
      <c r="C942" s="30" t="s">
        <v>64</v>
      </c>
      <c r="D942" s="301" t="s">
        <v>353</v>
      </c>
      <c r="E942" s="301"/>
      <c r="F942" s="301"/>
      <c r="G942" s="301"/>
    </row>
    <row r="943" spans="1:9" hidden="1">
      <c r="A943" s="27" t="s">
        <v>55</v>
      </c>
      <c r="B943" s="30" t="s">
        <v>72</v>
      </c>
      <c r="C943" s="30" t="s">
        <v>64</v>
      </c>
      <c r="D943" s="301" t="s">
        <v>354</v>
      </c>
      <c r="E943" s="301"/>
      <c r="F943" s="301"/>
      <c r="G943" s="301"/>
    </row>
    <row r="944" spans="1:9" hidden="1">
      <c r="A944" s="27" t="s">
        <v>55</v>
      </c>
      <c r="B944" s="30" t="s">
        <v>73</v>
      </c>
      <c r="C944" s="30" t="s">
        <v>64</v>
      </c>
      <c r="D944" s="301" t="s">
        <v>355</v>
      </c>
      <c r="E944" s="301"/>
      <c r="F944" s="301"/>
      <c r="G944" s="301"/>
    </row>
    <row r="945" spans="1:7" hidden="1">
      <c r="A945" s="27" t="s">
        <v>55</v>
      </c>
      <c r="B945" s="30" t="s">
        <v>75</v>
      </c>
      <c r="C945" s="30" t="s">
        <v>64</v>
      </c>
      <c r="D945" s="301" t="s">
        <v>356</v>
      </c>
      <c r="E945" s="301"/>
      <c r="F945" s="301"/>
      <c r="G945" s="301"/>
    </row>
    <row r="946" spans="1:7" hidden="1">
      <c r="A946" s="27" t="s">
        <v>55</v>
      </c>
      <c r="B946" s="30" t="s">
        <v>78</v>
      </c>
      <c r="C946" s="30" t="s">
        <v>64</v>
      </c>
      <c r="D946" s="301" t="s">
        <v>300</v>
      </c>
      <c r="E946" s="301"/>
      <c r="F946" s="301"/>
      <c r="G946" s="301"/>
    </row>
    <row r="947" spans="1:7" hidden="1">
      <c r="A947" s="27" t="s">
        <v>55</v>
      </c>
      <c r="B947" s="30" t="s">
        <v>79</v>
      </c>
      <c r="C947" s="30" t="s">
        <v>64</v>
      </c>
      <c r="D947" s="301" t="s">
        <v>357</v>
      </c>
      <c r="E947" s="301"/>
      <c r="F947" s="301"/>
      <c r="G947" s="301"/>
    </row>
    <row r="948" spans="1:7" hidden="1">
      <c r="A948" s="27" t="s">
        <v>55</v>
      </c>
      <c r="B948" s="30" t="s">
        <v>80</v>
      </c>
      <c r="C948" s="30" t="s">
        <v>64</v>
      </c>
      <c r="D948" s="301" t="s">
        <v>358</v>
      </c>
      <c r="E948" s="301"/>
      <c r="F948" s="301"/>
      <c r="G948" s="301"/>
    </row>
    <row r="949" spans="1:7" ht="36" hidden="1" customHeight="1">
      <c r="A949" s="27" t="s">
        <v>81</v>
      </c>
      <c r="B949" s="28" t="s">
        <v>82</v>
      </c>
      <c r="C949" s="30" t="s">
        <v>64</v>
      </c>
      <c r="D949" s="348" t="s">
        <v>302</v>
      </c>
      <c r="E949" s="348"/>
      <c r="F949" s="348"/>
      <c r="G949" s="348"/>
    </row>
    <row r="950" spans="1:7" ht="21.75" hidden="1" customHeight="1">
      <c r="A950" s="27" t="s">
        <v>55</v>
      </c>
      <c r="B950" s="28" t="s">
        <v>83</v>
      </c>
      <c r="C950" s="30" t="s">
        <v>64</v>
      </c>
      <c r="D950" s="262" t="s">
        <v>84</v>
      </c>
      <c r="E950" s="32" t="s">
        <v>85</v>
      </c>
      <c r="F950" s="266" t="s">
        <v>86</v>
      </c>
      <c r="G950" s="28" t="s">
        <v>87</v>
      </c>
    </row>
    <row r="951" spans="1:7" ht="21.75" hidden="1" customHeight="1">
      <c r="A951" s="27" t="s">
        <v>55</v>
      </c>
      <c r="B951" s="5" t="s">
        <v>88</v>
      </c>
      <c r="C951" s="30" t="s">
        <v>64</v>
      </c>
      <c r="D951" s="262" t="s">
        <v>89</v>
      </c>
      <c r="E951" s="32" t="s">
        <v>90</v>
      </c>
      <c r="F951" s="266" t="s">
        <v>91</v>
      </c>
      <c r="G951" s="28" t="s">
        <v>92</v>
      </c>
    </row>
    <row r="952" spans="1:7" ht="21.75" hidden="1" customHeight="1">
      <c r="A952" s="27" t="s">
        <v>55</v>
      </c>
      <c r="B952" s="5" t="s">
        <v>93</v>
      </c>
      <c r="C952" s="30" t="s">
        <v>64</v>
      </c>
      <c r="D952" s="262" t="s">
        <v>94</v>
      </c>
      <c r="E952" s="32" t="s">
        <v>90</v>
      </c>
      <c r="F952" s="266" t="s">
        <v>95</v>
      </c>
      <c r="G952" s="28" t="s">
        <v>92</v>
      </c>
    </row>
    <row r="953" spans="1:7" ht="21.75" hidden="1" customHeight="1">
      <c r="A953" s="27" t="s">
        <v>55</v>
      </c>
      <c r="B953" s="5" t="s">
        <v>96</v>
      </c>
      <c r="C953" s="30" t="s">
        <v>64</v>
      </c>
      <c r="D953" s="262" t="s">
        <v>89</v>
      </c>
      <c r="E953" s="32" t="s">
        <v>90</v>
      </c>
      <c r="F953" s="266" t="s">
        <v>97</v>
      </c>
      <c r="G953" s="28" t="s">
        <v>92</v>
      </c>
    </row>
    <row r="954" spans="1:7" ht="21.75" hidden="1" customHeight="1">
      <c r="A954" s="27" t="s">
        <v>55</v>
      </c>
      <c r="B954" s="5" t="s">
        <v>98</v>
      </c>
      <c r="C954" s="30" t="s">
        <v>64</v>
      </c>
      <c r="D954" s="262" t="s">
        <v>99</v>
      </c>
      <c r="E954" s="32" t="s">
        <v>90</v>
      </c>
      <c r="F954" s="266" t="s">
        <v>100</v>
      </c>
      <c r="G954" s="28" t="s">
        <v>92</v>
      </c>
    </row>
    <row r="955" spans="1:7" ht="21.75" hidden="1" customHeight="1">
      <c r="A955" s="27" t="s">
        <v>55</v>
      </c>
      <c r="B955" s="5" t="s">
        <v>101</v>
      </c>
      <c r="C955" s="30" t="s">
        <v>64</v>
      </c>
      <c r="D955" s="262" t="s">
        <v>99</v>
      </c>
      <c r="E955" s="32" t="s">
        <v>90</v>
      </c>
      <c r="F955" s="266" t="s">
        <v>102</v>
      </c>
      <c r="G955" s="28" t="s">
        <v>103</v>
      </c>
    </row>
    <row r="956" spans="1:7" ht="21.75" hidden="1" customHeight="1">
      <c r="A956" s="27" t="s">
        <v>55</v>
      </c>
      <c r="B956" s="5" t="s">
        <v>104</v>
      </c>
      <c r="C956" s="30" t="s">
        <v>64</v>
      </c>
      <c r="D956" s="262" t="s">
        <v>94</v>
      </c>
      <c r="E956" s="32" t="s">
        <v>90</v>
      </c>
      <c r="F956" s="266" t="s">
        <v>105</v>
      </c>
      <c r="G956" s="28" t="s">
        <v>106</v>
      </c>
    </row>
    <row r="957" spans="1:7" ht="21.75" hidden="1" customHeight="1">
      <c r="A957" s="27" t="s">
        <v>55</v>
      </c>
      <c r="B957" s="5" t="s">
        <v>107</v>
      </c>
      <c r="C957" s="30" t="s">
        <v>64</v>
      </c>
      <c r="D957" s="262" t="s">
        <v>108</v>
      </c>
      <c r="E957" s="32" t="s">
        <v>90</v>
      </c>
      <c r="F957" s="266" t="s">
        <v>109</v>
      </c>
      <c r="G957" s="28" t="s">
        <v>110</v>
      </c>
    </row>
    <row r="958" spans="1:7" ht="21.75" hidden="1" customHeight="1">
      <c r="A958" s="27" t="s">
        <v>55</v>
      </c>
      <c r="B958" s="28" t="s">
        <v>111</v>
      </c>
      <c r="C958" s="30" t="s">
        <v>64</v>
      </c>
      <c r="D958" s="5" t="s">
        <v>112</v>
      </c>
      <c r="E958" s="32" t="s">
        <v>90</v>
      </c>
      <c r="F958" s="266" t="s">
        <v>113</v>
      </c>
      <c r="G958" s="28" t="s">
        <v>110</v>
      </c>
    </row>
    <row r="959" spans="1:7" ht="21.75" hidden="1" customHeight="1">
      <c r="A959" s="27" t="s">
        <v>55</v>
      </c>
      <c r="B959" s="28" t="s">
        <v>114</v>
      </c>
      <c r="C959" s="30" t="s">
        <v>64</v>
      </c>
      <c r="D959" s="262" t="s">
        <v>115</v>
      </c>
      <c r="E959" s="32" t="s">
        <v>90</v>
      </c>
      <c r="F959" s="266" t="s">
        <v>116</v>
      </c>
      <c r="G959" s="28" t="s">
        <v>110</v>
      </c>
    </row>
    <row r="960" spans="1:7" ht="21.75" hidden="1" customHeight="1">
      <c r="A960" s="27" t="s">
        <v>55</v>
      </c>
      <c r="B960" s="28" t="s">
        <v>117</v>
      </c>
      <c r="C960" s="30" t="s">
        <v>64</v>
      </c>
      <c r="D960" s="262" t="s">
        <v>94</v>
      </c>
      <c r="E960" s="32" t="s">
        <v>90</v>
      </c>
      <c r="F960" s="266" t="s">
        <v>118</v>
      </c>
      <c r="G960" s="28" t="s">
        <v>110</v>
      </c>
    </row>
    <row r="961" spans="1:7" ht="21.75" hidden="1" customHeight="1">
      <c r="A961" s="27" t="s">
        <v>55</v>
      </c>
      <c r="B961" s="28" t="s">
        <v>119</v>
      </c>
      <c r="C961" s="30" t="s">
        <v>64</v>
      </c>
      <c r="D961" s="262" t="s">
        <v>120</v>
      </c>
      <c r="E961" s="32" t="s">
        <v>90</v>
      </c>
      <c r="F961" s="266" t="s">
        <v>121</v>
      </c>
      <c r="G961" s="28" t="s">
        <v>110</v>
      </c>
    </row>
    <row r="962" spans="1:7" ht="21.75" hidden="1" customHeight="1">
      <c r="A962" s="27" t="s">
        <v>55</v>
      </c>
      <c r="B962" s="28" t="s">
        <v>122</v>
      </c>
      <c r="C962" s="30" t="s">
        <v>64</v>
      </c>
      <c r="D962" s="262" t="s">
        <v>108</v>
      </c>
      <c r="E962" s="32" t="s">
        <v>90</v>
      </c>
      <c r="F962" s="266" t="s">
        <v>123</v>
      </c>
      <c r="G962" s="28" t="s">
        <v>110</v>
      </c>
    </row>
    <row r="963" spans="1:7" ht="21.75" hidden="1" customHeight="1">
      <c r="A963" s="27" t="s">
        <v>55</v>
      </c>
      <c r="B963" s="28" t="s">
        <v>124</v>
      </c>
      <c r="C963" s="30" t="s">
        <v>64</v>
      </c>
      <c r="D963" s="262" t="s">
        <v>108</v>
      </c>
      <c r="E963" s="32" t="s">
        <v>90</v>
      </c>
      <c r="F963" s="266" t="s">
        <v>125</v>
      </c>
      <c r="G963" s="28" t="s">
        <v>126</v>
      </c>
    </row>
    <row r="964" spans="1:7" ht="21.75" hidden="1" customHeight="1">
      <c r="A964" s="27" t="s">
        <v>55</v>
      </c>
      <c r="B964" s="28" t="s">
        <v>127</v>
      </c>
      <c r="C964" s="30" t="s">
        <v>64</v>
      </c>
      <c r="D964" s="262" t="s">
        <v>108</v>
      </c>
      <c r="E964" s="32" t="s">
        <v>90</v>
      </c>
      <c r="F964" s="266" t="s">
        <v>128</v>
      </c>
      <c r="G964" s="28" t="s">
        <v>129</v>
      </c>
    </row>
    <row r="965" spans="1:7" ht="21.75" hidden="1" customHeight="1">
      <c r="A965" s="27" t="s">
        <v>55</v>
      </c>
      <c r="B965" s="28" t="s">
        <v>130</v>
      </c>
      <c r="C965" s="30" t="s">
        <v>64</v>
      </c>
      <c r="D965" s="262" t="s">
        <v>131</v>
      </c>
      <c r="E965" s="32" t="s">
        <v>90</v>
      </c>
      <c r="F965" s="266" t="s">
        <v>132</v>
      </c>
      <c r="G965" s="28" t="s">
        <v>129</v>
      </c>
    </row>
    <row r="966" spans="1:7" ht="21.75" hidden="1" customHeight="1">
      <c r="A966" s="27" t="s">
        <v>55</v>
      </c>
      <c r="B966" s="5" t="s">
        <v>133</v>
      </c>
      <c r="C966" s="30" t="s">
        <v>64</v>
      </c>
      <c r="D966" s="262" t="s">
        <v>134</v>
      </c>
      <c r="E966" s="32" t="s">
        <v>90</v>
      </c>
      <c r="F966" s="266" t="s">
        <v>135</v>
      </c>
      <c r="G966" s="28" t="s">
        <v>129</v>
      </c>
    </row>
    <row r="967" spans="1:7" ht="21.75" hidden="1" customHeight="1">
      <c r="A967" s="27" t="s">
        <v>55</v>
      </c>
      <c r="B967" s="28" t="s">
        <v>136</v>
      </c>
      <c r="C967" s="30" t="s">
        <v>64</v>
      </c>
      <c r="D967" s="262" t="s">
        <v>131</v>
      </c>
      <c r="E967" s="32" t="s">
        <v>90</v>
      </c>
      <c r="F967" s="266" t="s">
        <v>137</v>
      </c>
      <c r="G967" s="28" t="s">
        <v>129</v>
      </c>
    </row>
    <row r="968" spans="1:7" ht="21.75" hidden="1" customHeight="1">
      <c r="A968" s="27" t="s">
        <v>55</v>
      </c>
      <c r="B968" s="28" t="s">
        <v>138</v>
      </c>
      <c r="C968" s="30" t="s">
        <v>64</v>
      </c>
      <c r="D968" s="262" t="s">
        <v>131</v>
      </c>
      <c r="E968" s="32" t="s">
        <v>90</v>
      </c>
      <c r="F968" s="266" t="s">
        <v>139</v>
      </c>
      <c r="G968" s="28" t="s">
        <v>87</v>
      </c>
    </row>
    <row r="969" spans="1:7" ht="21.75" hidden="1" customHeight="1">
      <c r="A969" s="27" t="s">
        <v>55</v>
      </c>
      <c r="B969" s="28" t="s">
        <v>140</v>
      </c>
      <c r="C969" s="30" t="s">
        <v>64</v>
      </c>
      <c r="D969" s="262" t="s">
        <v>94</v>
      </c>
      <c r="E969" s="32" t="s">
        <v>90</v>
      </c>
      <c r="F969" s="266" t="s">
        <v>141</v>
      </c>
      <c r="G969" s="28" t="s">
        <v>87</v>
      </c>
    </row>
    <row r="970" spans="1:7" ht="21.75" hidden="1" customHeight="1">
      <c r="A970" s="27" t="s">
        <v>55</v>
      </c>
      <c r="B970" s="28" t="s">
        <v>142</v>
      </c>
      <c r="C970" s="30" t="s">
        <v>64</v>
      </c>
      <c r="D970" s="262" t="s">
        <v>94</v>
      </c>
      <c r="E970" s="32" t="s">
        <v>90</v>
      </c>
      <c r="F970" s="266" t="s">
        <v>143</v>
      </c>
      <c r="G970" s="28" t="s">
        <v>144</v>
      </c>
    </row>
    <row r="971" spans="1:7" ht="21.75" hidden="1" customHeight="1">
      <c r="A971" s="27" t="s">
        <v>55</v>
      </c>
      <c r="B971" s="28" t="s">
        <v>145</v>
      </c>
      <c r="C971" s="30" t="s">
        <v>64</v>
      </c>
      <c r="D971" s="262" t="s">
        <v>99</v>
      </c>
      <c r="E971" s="32" t="s">
        <v>90</v>
      </c>
      <c r="F971" s="266" t="s">
        <v>146</v>
      </c>
      <c r="G971" s="28" t="s">
        <v>147</v>
      </c>
    </row>
    <row r="972" spans="1:7" ht="21.75" hidden="1" customHeight="1">
      <c r="A972" s="27" t="s">
        <v>55</v>
      </c>
      <c r="B972" s="28" t="s">
        <v>148</v>
      </c>
      <c r="C972" s="30" t="s">
        <v>64</v>
      </c>
      <c r="D972" s="262" t="s">
        <v>99</v>
      </c>
      <c r="E972" s="32" t="s">
        <v>90</v>
      </c>
      <c r="F972" s="266" t="s">
        <v>149</v>
      </c>
      <c r="G972" s="28" t="s">
        <v>150</v>
      </c>
    </row>
    <row r="973" spans="1:7" ht="21.75" hidden="1" customHeight="1">
      <c r="A973" s="27" t="s">
        <v>55</v>
      </c>
      <c r="B973" s="5" t="s">
        <v>151</v>
      </c>
      <c r="C973" s="30" t="s">
        <v>64</v>
      </c>
      <c r="D973" s="262" t="s">
        <v>99</v>
      </c>
      <c r="E973" s="32" t="s">
        <v>90</v>
      </c>
      <c r="F973" s="5" t="s">
        <v>152</v>
      </c>
      <c r="G973" s="33" t="s">
        <v>147</v>
      </c>
    </row>
    <row r="974" spans="1:7" ht="21.75" hidden="1" customHeight="1">
      <c r="A974" s="27" t="s">
        <v>55</v>
      </c>
      <c r="B974" s="5" t="s">
        <v>153</v>
      </c>
      <c r="C974" s="30" t="s">
        <v>64</v>
      </c>
      <c r="D974" s="33" t="s">
        <v>94</v>
      </c>
      <c r="E974" s="32" t="s">
        <v>90</v>
      </c>
      <c r="F974" s="5" t="s">
        <v>154</v>
      </c>
      <c r="G974" s="33" t="s">
        <v>155</v>
      </c>
    </row>
    <row r="975" spans="1:7" ht="21.75" hidden="1" customHeight="1">
      <c r="A975" s="27" t="s">
        <v>55</v>
      </c>
      <c r="B975" s="5" t="s">
        <v>156</v>
      </c>
      <c r="C975" s="30" t="s">
        <v>64</v>
      </c>
      <c r="D975" s="33" t="s">
        <v>115</v>
      </c>
      <c r="E975" s="32" t="s">
        <v>90</v>
      </c>
      <c r="F975" s="5" t="s">
        <v>157</v>
      </c>
      <c r="G975" s="33" t="s">
        <v>155</v>
      </c>
    </row>
    <row r="976" spans="1:7" ht="21.75" hidden="1" customHeight="1">
      <c r="A976" s="27" t="s">
        <v>55</v>
      </c>
      <c r="B976" s="5" t="s">
        <v>158</v>
      </c>
      <c r="C976" s="30" t="s">
        <v>64</v>
      </c>
      <c r="D976" s="33" t="s">
        <v>99</v>
      </c>
      <c r="E976" s="32" t="s">
        <v>90</v>
      </c>
      <c r="F976" s="5" t="s">
        <v>159</v>
      </c>
      <c r="G976" s="33" t="s">
        <v>155</v>
      </c>
    </row>
    <row r="977" spans="1:9" ht="21.75" hidden="1" customHeight="1">
      <c r="A977" s="27" t="s">
        <v>55</v>
      </c>
      <c r="B977" s="5" t="s">
        <v>160</v>
      </c>
      <c r="C977" s="30" t="s">
        <v>64</v>
      </c>
      <c r="D977" s="33" t="s">
        <v>161</v>
      </c>
      <c r="E977" s="32"/>
      <c r="F977" s="266"/>
      <c r="G977" s="28"/>
    </row>
    <row r="978" spans="1:9" ht="21.75" hidden="1" customHeight="1">
      <c r="A978" s="27" t="s">
        <v>55</v>
      </c>
      <c r="C978" s="30" t="s">
        <v>64</v>
      </c>
      <c r="E978" s="32"/>
      <c r="F978" s="266"/>
      <c r="G978" s="28"/>
    </row>
    <row r="979" spans="1:9" ht="21.75" hidden="1" customHeight="1">
      <c r="A979" s="27" t="s">
        <v>55</v>
      </c>
      <c r="C979" s="30" t="s">
        <v>64</v>
      </c>
      <c r="E979" s="32"/>
      <c r="F979" s="266"/>
      <c r="G979" s="28"/>
    </row>
    <row r="980" spans="1:9" ht="21.75" hidden="1" customHeight="1">
      <c r="A980" s="27" t="s">
        <v>55</v>
      </c>
      <c r="C980" s="30" t="s">
        <v>64</v>
      </c>
      <c r="E980" s="32"/>
      <c r="F980" s="266"/>
      <c r="G980" s="28"/>
    </row>
    <row r="981" spans="1:9" ht="21.75" hidden="1" customHeight="1">
      <c r="A981" s="27" t="s">
        <v>55</v>
      </c>
      <c r="C981" s="30" t="s">
        <v>64</v>
      </c>
      <c r="E981" s="32"/>
      <c r="F981" s="266"/>
      <c r="G981" s="28"/>
    </row>
    <row r="982" spans="1:9" ht="21.75" hidden="1" customHeight="1">
      <c r="A982" s="27" t="s">
        <v>55</v>
      </c>
      <c r="B982" s="5" t="s">
        <v>116</v>
      </c>
      <c r="C982" s="30" t="s">
        <v>64</v>
      </c>
      <c r="D982" s="33" t="s">
        <v>161</v>
      </c>
      <c r="E982" s="34"/>
      <c r="F982" s="266" t="s">
        <v>162</v>
      </c>
      <c r="G982" s="28" t="s">
        <v>147</v>
      </c>
    </row>
    <row r="983" spans="1:9" ht="21.75" hidden="1" customHeight="1">
      <c r="A983" s="27" t="s">
        <v>55</v>
      </c>
      <c r="B983" s="28" t="s">
        <v>138</v>
      </c>
      <c r="C983" s="30" t="s">
        <v>64</v>
      </c>
      <c r="D983" s="262" t="s">
        <v>131</v>
      </c>
      <c r="E983" s="32"/>
      <c r="F983" s="266"/>
      <c r="G983" s="28"/>
    </row>
    <row r="984" spans="1:9" ht="8.25" hidden="1" customHeight="1">
      <c r="A984" s="19"/>
      <c r="B984" s="314"/>
      <c r="C984" s="314"/>
      <c r="D984" s="314"/>
      <c r="E984" s="314"/>
      <c r="F984" s="314"/>
      <c r="G984" s="314"/>
    </row>
    <row r="985" spans="1:9" ht="21" hidden="1" customHeight="1">
      <c r="A985" s="303" t="s">
        <v>273</v>
      </c>
      <c r="B985" s="303"/>
      <c r="C985" s="303"/>
      <c r="D985" s="303"/>
      <c r="E985" s="303"/>
      <c r="F985" s="303"/>
      <c r="G985" s="303"/>
    </row>
    <row r="986" spans="1:9" ht="21.75" hidden="1" customHeight="1">
      <c r="A986" s="303" t="s">
        <v>163</v>
      </c>
      <c r="B986" s="303"/>
      <c r="C986" s="303"/>
      <c r="D986" s="303"/>
      <c r="E986" s="303"/>
      <c r="F986" s="303"/>
      <c r="G986" s="303"/>
    </row>
    <row r="987" spans="1:9" ht="36" hidden="1" customHeight="1">
      <c r="A987" s="315" t="s">
        <v>164</v>
      </c>
      <c r="B987" s="315"/>
      <c r="C987" s="315"/>
      <c r="D987" s="315"/>
      <c r="E987" s="315"/>
      <c r="F987" s="315"/>
      <c r="G987" s="315"/>
      <c r="H987" s="36"/>
      <c r="I987" s="37"/>
    </row>
    <row r="988" spans="1:9" s="40" customFormat="1" ht="3" hidden="1" customHeight="1">
      <c r="A988" s="359"/>
      <c r="B988" s="359"/>
      <c r="C988" s="359"/>
      <c r="D988" s="359"/>
      <c r="E988" s="359"/>
      <c r="F988" s="359"/>
      <c r="G988" s="359"/>
      <c r="H988" s="38"/>
      <c r="I988" s="39"/>
    </row>
    <row r="989" spans="1:9" s="40" customFormat="1" ht="32.25" hidden="1" customHeight="1">
      <c r="A989" s="41" t="s">
        <v>55</v>
      </c>
      <c r="B989" s="360" t="s">
        <v>165</v>
      </c>
      <c r="C989" s="360"/>
      <c r="D989" s="360"/>
      <c r="E989" s="360"/>
      <c r="F989" s="360"/>
      <c r="G989" s="360"/>
      <c r="H989" s="42" t="s">
        <v>166</v>
      </c>
      <c r="I989" s="43"/>
    </row>
    <row r="990" spans="1:9" s="40" customFormat="1" ht="32.25" hidden="1" customHeight="1">
      <c r="A990" s="41" t="s">
        <v>55</v>
      </c>
      <c r="B990" s="360" t="s">
        <v>167</v>
      </c>
      <c r="C990" s="360"/>
      <c r="D990" s="360"/>
      <c r="E990" s="360"/>
      <c r="F990" s="360"/>
      <c r="G990" s="360"/>
      <c r="H990" s="42" t="s">
        <v>168</v>
      </c>
      <c r="I990" s="44"/>
    </row>
    <row r="991" spans="1:9" s="40" customFormat="1" ht="32.25" hidden="1" customHeight="1">
      <c r="A991" s="41" t="s">
        <v>55</v>
      </c>
      <c r="B991" s="360" t="s">
        <v>169</v>
      </c>
      <c r="C991" s="360"/>
      <c r="D991" s="360"/>
      <c r="E991" s="360"/>
      <c r="F991" s="360"/>
      <c r="G991" s="360"/>
      <c r="H991" s="361" t="s">
        <v>170</v>
      </c>
      <c r="I991" s="362"/>
    </row>
    <row r="992" spans="1:9" s="48" customFormat="1" hidden="1">
      <c r="A992" s="45" t="s">
        <v>81</v>
      </c>
      <c r="B992" s="350" t="s">
        <v>171</v>
      </c>
      <c r="C992" s="350"/>
      <c r="D992" s="350"/>
      <c r="E992" s="350"/>
      <c r="F992" s="350"/>
      <c r="G992" s="350"/>
      <c r="H992" s="46"/>
      <c r="I992" s="47"/>
    </row>
    <row r="993" spans="1:9" s="49" customFormat="1" ht="10.5" hidden="1" customHeight="1">
      <c r="B993" s="18"/>
      <c r="C993" s="18"/>
      <c r="D993" s="18"/>
      <c r="E993" s="18"/>
      <c r="F993" s="18"/>
      <c r="G993" s="50"/>
    </row>
    <row r="994" spans="1:9" s="52" customFormat="1" ht="24.75" hidden="1" customHeight="1">
      <c r="A994" s="51" t="s">
        <v>1</v>
      </c>
      <c r="B994" s="51" t="s">
        <v>172</v>
      </c>
      <c r="C994" s="65"/>
      <c r="D994" s="51" t="s">
        <v>173</v>
      </c>
      <c r="E994" s="51" t="s">
        <v>174</v>
      </c>
      <c r="F994" s="51" t="s">
        <v>175</v>
      </c>
      <c r="G994" s="51" t="s">
        <v>176</v>
      </c>
      <c r="I994" s="268"/>
    </row>
    <row r="995" spans="1:9" ht="16.350000000000001" hidden="1" customHeight="1">
      <c r="A995" s="54">
        <v>1</v>
      </c>
      <c r="B995" s="55" t="s">
        <v>177</v>
      </c>
      <c r="C995" s="202" t="s">
        <v>64</v>
      </c>
      <c r="D995" s="57" t="s">
        <v>303</v>
      </c>
      <c r="E995" s="57" t="s">
        <v>303</v>
      </c>
      <c r="F995" s="57" t="s">
        <v>303</v>
      </c>
      <c r="G995" s="57" t="s">
        <v>303</v>
      </c>
    </row>
    <row r="996" spans="1:9" ht="17.45" hidden="1" customHeight="1">
      <c r="A996" s="54">
        <v>2</v>
      </c>
      <c r="B996" s="55" t="s">
        <v>178</v>
      </c>
      <c r="C996" s="202" t="s">
        <v>64</v>
      </c>
      <c r="D996" s="58" t="s">
        <v>304</v>
      </c>
      <c r="E996" s="58" t="s">
        <v>304</v>
      </c>
      <c r="F996" s="58" t="s">
        <v>304</v>
      </c>
      <c r="G996" s="58" t="s">
        <v>304</v>
      </c>
    </row>
    <row r="997" spans="1:9" hidden="1">
      <c r="A997" s="59" t="s">
        <v>55</v>
      </c>
      <c r="B997" s="55" t="s">
        <v>179</v>
      </c>
      <c r="C997" s="202"/>
      <c r="D997" s="58" t="str">
        <f>D934</f>
        <v>TOYOTA</v>
      </c>
      <c r="E997" s="58" t="str">
        <f>D997</f>
        <v>TOYOTA</v>
      </c>
      <c r="F997" s="58" t="str">
        <f>E997</f>
        <v>TOYOTA</v>
      </c>
      <c r="G997" s="58" t="str">
        <f>F997</f>
        <v>TOYOTA</v>
      </c>
    </row>
    <row r="998" spans="1:9" hidden="1">
      <c r="A998" s="59" t="s">
        <v>55</v>
      </c>
      <c r="B998" s="55" t="s">
        <v>3</v>
      </c>
      <c r="C998" s="202"/>
      <c r="D998" s="60">
        <f>D936</f>
        <v>2020</v>
      </c>
      <c r="E998" s="60">
        <f>D998</f>
        <v>2020</v>
      </c>
      <c r="F998" s="60">
        <f>D998</f>
        <v>2020</v>
      </c>
      <c r="G998" s="60">
        <f>D998</f>
        <v>2020</v>
      </c>
    </row>
    <row r="999" spans="1:9" hidden="1">
      <c r="A999" s="59" t="s">
        <v>55</v>
      </c>
      <c r="B999" s="55" t="s">
        <v>4</v>
      </c>
      <c r="C999" s="202"/>
      <c r="D999" s="58" t="str">
        <f>D935</f>
        <v>Việt Nam</v>
      </c>
      <c r="E999" s="58" t="str">
        <f>D999</f>
        <v>Việt Nam</v>
      </c>
      <c r="F999" s="58" t="str">
        <f>D999</f>
        <v>Việt Nam</v>
      </c>
      <c r="G999" s="58" t="str">
        <f>D999</f>
        <v>Việt Nam</v>
      </c>
    </row>
    <row r="1000" spans="1:9" ht="55.35" hidden="1" customHeight="1">
      <c r="A1000" s="54">
        <v>3</v>
      </c>
      <c r="B1000" s="55" t="s">
        <v>180</v>
      </c>
      <c r="C1000" s="203" t="s">
        <v>64</v>
      </c>
      <c r="D1000" s="152"/>
      <c r="E1000" s="153" t="s">
        <v>360</v>
      </c>
      <c r="F1000" s="153" t="s">
        <v>366</v>
      </c>
      <c r="G1000" s="153" t="s">
        <v>361</v>
      </c>
    </row>
    <row r="1001" spans="1:9" s="63" customFormat="1" ht="21" hidden="1" customHeight="1">
      <c r="A1001" s="54">
        <v>4</v>
      </c>
      <c r="B1001" s="61" t="s">
        <v>181</v>
      </c>
      <c r="C1001" s="204" t="s">
        <v>64</v>
      </c>
      <c r="D1001" s="62" t="s">
        <v>279</v>
      </c>
      <c r="E1001" s="62" t="s">
        <v>279</v>
      </c>
      <c r="F1001" s="62" t="s">
        <v>279</v>
      </c>
      <c r="G1001" s="62" t="s">
        <v>279</v>
      </c>
      <c r="I1001" s="19"/>
    </row>
    <row r="1002" spans="1:9" s="67" customFormat="1" ht="30.6" hidden="1" customHeight="1">
      <c r="A1002" s="64">
        <v>5</v>
      </c>
      <c r="B1002" s="65" t="s">
        <v>182</v>
      </c>
      <c r="C1002" s="205" t="s">
        <v>64</v>
      </c>
      <c r="D1002" s="66" t="s">
        <v>183</v>
      </c>
      <c r="E1002" s="66" t="s">
        <v>183</v>
      </c>
      <c r="F1002" s="66" t="s">
        <v>183</v>
      </c>
      <c r="G1002" s="66" t="s">
        <v>183</v>
      </c>
      <c r="I1002" s="68"/>
    </row>
    <row r="1003" spans="1:9" ht="16.7" hidden="1" customHeight="1">
      <c r="A1003" s="269">
        <v>6</v>
      </c>
      <c r="B1003" s="70" t="s">
        <v>184</v>
      </c>
      <c r="C1003" s="205" t="s">
        <v>64</v>
      </c>
      <c r="D1003" s="71"/>
      <c r="E1003" s="72">
        <v>675000000</v>
      </c>
      <c r="F1003" s="72">
        <v>675000000</v>
      </c>
      <c r="G1003" s="72">
        <v>670000000</v>
      </c>
    </row>
    <row r="1004" spans="1:9" ht="21" hidden="1" customHeight="1">
      <c r="A1004" s="269">
        <v>7</v>
      </c>
      <c r="B1004" s="70" t="s">
        <v>185</v>
      </c>
      <c r="C1004" s="205" t="s">
        <v>64</v>
      </c>
      <c r="D1004" s="71"/>
      <c r="E1004" s="73">
        <v>0.92</v>
      </c>
      <c r="F1004" s="73">
        <v>0.92</v>
      </c>
      <c r="G1004" s="73">
        <v>0.92</v>
      </c>
      <c r="I1004" s="74" t="e">
        <f>E1118</f>
        <v>#REF!</v>
      </c>
    </row>
    <row r="1005" spans="1:9" ht="18" hidden="1" customHeight="1">
      <c r="A1005" s="269">
        <v>8</v>
      </c>
      <c r="B1005" s="70" t="s">
        <v>186</v>
      </c>
      <c r="C1005" s="205" t="s">
        <v>64</v>
      </c>
      <c r="D1005" s="71"/>
      <c r="E1005" s="75" t="s">
        <v>281</v>
      </c>
      <c r="F1005" s="75" t="s">
        <v>281</v>
      </c>
      <c r="G1005" s="75" t="s">
        <v>281</v>
      </c>
    </row>
    <row r="1006" spans="1:9" ht="20.45" hidden="1" customHeight="1">
      <c r="A1006" s="269">
        <v>9</v>
      </c>
      <c r="B1006" s="65" t="s">
        <v>187</v>
      </c>
      <c r="C1006" s="205" t="s">
        <v>64</v>
      </c>
      <c r="D1006" s="76" t="s">
        <v>188</v>
      </c>
      <c r="E1006" s="76" t="s">
        <v>188</v>
      </c>
      <c r="F1006" s="76" t="s">
        <v>188</v>
      </c>
      <c r="G1006" s="76" t="s">
        <v>188</v>
      </c>
    </row>
    <row r="1007" spans="1:9" ht="16.7" hidden="1" customHeight="1">
      <c r="A1007" s="77" t="s">
        <v>55</v>
      </c>
      <c r="B1007" s="65" t="s">
        <v>69</v>
      </c>
      <c r="C1007" s="205"/>
      <c r="D1007" s="76" t="s">
        <v>293</v>
      </c>
      <c r="E1007" s="76" t="s">
        <v>364</v>
      </c>
      <c r="F1007" s="76" t="s">
        <v>359</v>
      </c>
      <c r="G1007" s="76" t="s">
        <v>359</v>
      </c>
    </row>
    <row r="1008" spans="1:9" ht="16.7" hidden="1" customHeight="1">
      <c r="A1008" s="77" t="s">
        <v>55</v>
      </c>
      <c r="B1008" s="65" t="s">
        <v>189</v>
      </c>
      <c r="C1008" s="205"/>
      <c r="D1008" s="76" t="str">
        <f>D948</f>
        <v>30G - 404.25</v>
      </c>
      <c r="E1008" s="76" t="s">
        <v>280</v>
      </c>
      <c r="F1008" s="76" t="s">
        <v>280</v>
      </c>
      <c r="G1008" s="76" t="s">
        <v>280</v>
      </c>
    </row>
    <row r="1009" spans="1:9" ht="16.7" hidden="1" customHeight="1">
      <c r="A1009" s="77" t="s">
        <v>55</v>
      </c>
      <c r="B1009" s="65" t="s">
        <v>190</v>
      </c>
      <c r="C1009" s="205"/>
      <c r="D1009" s="76">
        <v>53664</v>
      </c>
      <c r="E1009" s="76">
        <v>45000</v>
      </c>
      <c r="F1009" s="76">
        <v>45689</v>
      </c>
      <c r="G1009" s="76">
        <v>45000</v>
      </c>
    </row>
    <row r="1010" spans="1:9" ht="30.6" hidden="1" customHeight="1">
      <c r="A1010" s="64">
        <v>10</v>
      </c>
      <c r="B1010" s="65" t="s">
        <v>283</v>
      </c>
      <c r="C1010" s="205" t="s">
        <v>64</v>
      </c>
      <c r="D1010" s="71"/>
      <c r="E1010" s="79">
        <f>E1003*E1004</f>
        <v>621000000</v>
      </c>
      <c r="F1010" s="79">
        <f>F1003*F1004</f>
        <v>621000000</v>
      </c>
      <c r="G1010" s="79">
        <f>G1003*G1004</f>
        <v>616400000</v>
      </c>
    </row>
    <row r="1011" spans="1:9" ht="18.600000000000001" hidden="1" customHeight="1">
      <c r="A1011" s="269">
        <v>11</v>
      </c>
      <c r="B1011" s="70" t="s">
        <v>191</v>
      </c>
      <c r="C1011" s="205" t="s">
        <v>64</v>
      </c>
      <c r="D1011" s="80"/>
      <c r="E1011" s="16" t="s">
        <v>363</v>
      </c>
      <c r="F1011" s="81" t="s">
        <v>365</v>
      </c>
      <c r="G1011" s="81" t="s">
        <v>362</v>
      </c>
    </row>
    <row r="1012" spans="1:9" ht="21" hidden="1" customHeight="1">
      <c r="A1012" s="269">
        <v>12</v>
      </c>
      <c r="B1012" s="70" t="s">
        <v>192</v>
      </c>
      <c r="C1012" s="205" t="s">
        <v>64</v>
      </c>
      <c r="D1012" s="82"/>
      <c r="E1012" s="82" t="str">
        <f>D1001</f>
        <v>Tháng 10 năm 2023</v>
      </c>
      <c r="F1012" s="82" t="str">
        <f>E1012</f>
        <v>Tháng 10 năm 2023</v>
      </c>
      <c r="G1012" s="82" t="str">
        <f>E1012</f>
        <v>Tháng 10 năm 2023</v>
      </c>
    </row>
    <row r="1013" spans="1:9" hidden="1">
      <c r="G1013" s="83"/>
    </row>
    <row r="1014" spans="1:9" ht="22.5" hidden="1" customHeight="1">
      <c r="A1014" s="303" t="s">
        <v>193</v>
      </c>
      <c r="B1014" s="303"/>
      <c r="C1014" s="303"/>
      <c r="D1014" s="303"/>
      <c r="E1014" s="303"/>
      <c r="F1014" s="303"/>
      <c r="G1014" s="303"/>
    </row>
    <row r="1015" spans="1:9" s="40" customFormat="1" ht="54.75" hidden="1" customHeight="1">
      <c r="A1015" s="337" t="s">
        <v>194</v>
      </c>
      <c r="B1015" s="337"/>
      <c r="C1015" s="337"/>
      <c r="D1015" s="337"/>
      <c r="E1015" s="337"/>
      <c r="F1015" s="337"/>
      <c r="G1015" s="337"/>
      <c r="I1015" s="85"/>
    </row>
    <row r="1016" spans="1:9" s="40" customFormat="1" ht="72" hidden="1" customHeight="1">
      <c r="A1016" s="337" t="s">
        <v>195</v>
      </c>
      <c r="B1016" s="337"/>
      <c r="C1016" s="337"/>
      <c r="D1016" s="337"/>
      <c r="E1016" s="337"/>
      <c r="F1016" s="337"/>
      <c r="G1016" s="337"/>
      <c r="I1016" s="85"/>
    </row>
    <row r="1017" spans="1:9" s="40" customFormat="1" ht="21" hidden="1" customHeight="1">
      <c r="A1017" s="363" t="s">
        <v>196</v>
      </c>
      <c r="B1017" s="363"/>
      <c r="C1017" s="363"/>
      <c r="D1017" s="363"/>
      <c r="E1017" s="363"/>
      <c r="F1017" s="363"/>
      <c r="G1017" s="363"/>
      <c r="I1017" s="85"/>
    </row>
    <row r="1018" spans="1:9" s="40" customFormat="1" ht="21" hidden="1" customHeight="1">
      <c r="A1018" s="86" t="s">
        <v>55</v>
      </c>
      <c r="B1018" s="337" t="s">
        <v>197</v>
      </c>
      <c r="C1018" s="337"/>
      <c r="D1018" s="337"/>
      <c r="E1018" s="337"/>
      <c r="F1018" s="337"/>
      <c r="G1018" s="337"/>
      <c r="I1018" s="85"/>
    </row>
    <row r="1019" spans="1:9" s="40" customFormat="1" ht="21" hidden="1" customHeight="1">
      <c r="A1019" s="87"/>
      <c r="B1019" s="88" t="s">
        <v>198</v>
      </c>
      <c r="C1019" s="88"/>
      <c r="D1019" s="355" t="str">
        <f>D1082&amp;". Do lấy TSĐG làm chuẩn nên tổ thẩm định đánh giá TSĐG đạt tỷ lệ 100%"</f>
        <v>Giấy đăng ký xe, đăng kiểm xe. Do lấy TSĐG làm chuẩn nên tổ thẩm định đánh giá TSĐG đạt tỷ lệ 100%</v>
      </c>
      <c r="E1019" s="356"/>
      <c r="F1019" s="356"/>
      <c r="G1019" s="356"/>
      <c r="I1019" s="85"/>
    </row>
    <row r="1020" spans="1:9" s="40" customFormat="1" ht="21" hidden="1" customHeight="1">
      <c r="A1020" s="86" t="s">
        <v>199</v>
      </c>
      <c r="B1020" s="88" t="s">
        <v>200</v>
      </c>
      <c r="C1020" s="88" t="s">
        <v>64</v>
      </c>
      <c r="D1020" s="358" t="str">
        <f>E1082</f>
        <v>Giấy đăng ký xe, đăng kiểm xe</v>
      </c>
      <c r="E1020" s="358"/>
      <c r="F1020" s="332" t="str">
        <f>IF(D1021&gt;100%,"Lợi thế hơn tài sản thẩm định giá",IF(D1021=100%,"Tương đương tài sản thẩm định giá",IF(D1021&lt;100%,"Kém lợi thế hơn tài sản thẩm định giá")))</f>
        <v>Tương đương tài sản thẩm định giá</v>
      </c>
      <c r="G1020" s="332"/>
      <c r="I1020" s="85"/>
    </row>
    <row r="1021" spans="1:9" s="40" customFormat="1" ht="21" hidden="1" customHeight="1">
      <c r="A1021" s="86"/>
      <c r="B1021" s="271" t="s">
        <v>201</v>
      </c>
      <c r="C1021" s="88" t="s">
        <v>64</v>
      </c>
      <c r="D1021" s="90">
        <f>E1083</f>
        <v>1</v>
      </c>
      <c r="E1021" s="271"/>
      <c r="F1021" s="271"/>
      <c r="G1021" s="272"/>
      <c r="I1021" s="85"/>
    </row>
    <row r="1022" spans="1:9" s="40" customFormat="1" ht="21" hidden="1" customHeight="1">
      <c r="A1022" s="86" t="s">
        <v>199</v>
      </c>
      <c r="B1022" s="88" t="s">
        <v>202</v>
      </c>
      <c r="C1022" s="88" t="s">
        <v>64</v>
      </c>
      <c r="D1022" s="91" t="str">
        <f>F1082</f>
        <v>Giấy đăng ký xe, đăng kiểm xe</v>
      </c>
      <c r="E1022" s="92"/>
      <c r="F1022" s="332" t="str">
        <f>IF(D1023&gt;100%,"Lợi thế hơn tài sản thẩm định giá",IF(D1023=100%,"Tương đương tài sản thẩm định giá",IF(D1023&lt;100%,"Kém lợi thế hơn tài sản thẩm định giá")))</f>
        <v>Tương đương tài sản thẩm định giá</v>
      </c>
      <c r="G1022" s="332"/>
      <c r="I1022" s="85"/>
    </row>
    <row r="1023" spans="1:9" s="40" customFormat="1" ht="21" hidden="1" customHeight="1">
      <c r="A1023" s="86"/>
      <c r="B1023" s="271" t="s">
        <v>203</v>
      </c>
      <c r="C1023" s="88" t="s">
        <v>64</v>
      </c>
      <c r="D1023" s="90">
        <f>F1083</f>
        <v>1</v>
      </c>
      <c r="E1023" s="271"/>
      <c r="F1023" s="271"/>
      <c r="G1023" s="272"/>
      <c r="I1023" s="85"/>
    </row>
    <row r="1024" spans="1:9" s="40" customFormat="1" ht="21" hidden="1" customHeight="1">
      <c r="A1024" s="86" t="s">
        <v>199</v>
      </c>
      <c r="B1024" s="88" t="s">
        <v>204</v>
      </c>
      <c r="C1024" s="88" t="s">
        <v>64</v>
      </c>
      <c r="D1024" s="91" t="str">
        <f>G1082</f>
        <v>Giấy đăng ký xe, đăng kiểm xe</v>
      </c>
      <c r="E1024" s="92"/>
      <c r="F1024" s="332" t="str">
        <f>IF(D1025&gt;100%,"Lợi thế hơn tài sản thẩm định giá",IF(D1025=100%,"Tương đương tài sản thẩm định giá",IF(D1025&lt;100%,"Kém lợi thế hơn tài sản thẩm định giá")))</f>
        <v>Tương đương tài sản thẩm định giá</v>
      </c>
      <c r="G1024" s="332"/>
      <c r="I1024" s="85"/>
    </row>
    <row r="1025" spans="1:9" s="40" customFormat="1" ht="21" hidden="1" customHeight="1">
      <c r="A1025" s="86"/>
      <c r="B1025" s="271" t="s">
        <v>205</v>
      </c>
      <c r="C1025" s="88" t="s">
        <v>64</v>
      </c>
      <c r="D1025" s="90">
        <f>G1083</f>
        <v>1</v>
      </c>
      <c r="E1025" s="271"/>
      <c r="F1025" s="271"/>
      <c r="G1025" s="271"/>
      <c r="I1025" s="85"/>
    </row>
    <row r="1026" spans="1:9" s="40" customFormat="1" ht="21" hidden="1" customHeight="1">
      <c r="A1026" s="86" t="s">
        <v>55</v>
      </c>
      <c r="B1026" s="337" t="s">
        <v>206</v>
      </c>
      <c r="C1026" s="337"/>
      <c r="D1026" s="337"/>
      <c r="E1026" s="337"/>
      <c r="F1026" s="337"/>
      <c r="G1026" s="337"/>
      <c r="I1026" s="85"/>
    </row>
    <row r="1027" spans="1:9" s="40" customFormat="1" ht="21" hidden="1" customHeight="1">
      <c r="A1027" s="87"/>
      <c r="B1027" s="88" t="s">
        <v>198</v>
      </c>
      <c r="C1027" s="88"/>
      <c r="D1027" s="355" t="str">
        <f>D1087&amp;". Do lấy TSĐG làm chuẩn nên tổ thẩm định đánh giá TSĐG đạt tỷ lệ 100%"</f>
        <v>2020. Do lấy TSĐG làm chuẩn nên tổ thẩm định đánh giá TSĐG đạt tỷ lệ 100%</v>
      </c>
      <c r="E1027" s="356"/>
      <c r="F1027" s="356"/>
      <c r="G1027" s="356"/>
      <c r="I1027" s="85"/>
    </row>
    <row r="1028" spans="1:9" s="40" customFormat="1" ht="21" hidden="1" customHeight="1">
      <c r="A1028" s="86" t="s">
        <v>199</v>
      </c>
      <c r="B1028" s="88" t="s">
        <v>200</v>
      </c>
      <c r="C1028" s="88" t="s">
        <v>64</v>
      </c>
      <c r="D1028" s="358" t="s">
        <v>207</v>
      </c>
      <c r="E1028" s="358"/>
      <c r="F1028" s="332" t="str">
        <f>IF(D1029&gt;100%,"Lợi thế hơn tài sản thẩm định giá",IF(D1029=100%,"Tương đương tài sản thẩm định giá",IF(D1029&lt;100%,"Kém lợi thế hơn tài sản thẩm định giá")))</f>
        <v>Tương đương tài sản thẩm định giá</v>
      </c>
      <c r="G1028" s="332"/>
      <c r="I1028" s="85"/>
    </row>
    <row r="1029" spans="1:9" s="40" customFormat="1" ht="21" hidden="1" customHeight="1">
      <c r="A1029" s="86"/>
      <c r="B1029" s="271" t="s">
        <v>201</v>
      </c>
      <c r="C1029" s="88" t="s">
        <v>64</v>
      </c>
      <c r="D1029" s="90">
        <f>E1088</f>
        <v>1</v>
      </c>
      <c r="E1029" s="271"/>
      <c r="F1029" s="271"/>
      <c r="G1029" s="272"/>
      <c r="I1029" s="85"/>
    </row>
    <row r="1030" spans="1:9" s="40" customFormat="1" ht="21" hidden="1" customHeight="1">
      <c r="A1030" s="86" t="s">
        <v>199</v>
      </c>
      <c r="B1030" s="88" t="s">
        <v>202</v>
      </c>
      <c r="C1030" s="88" t="s">
        <v>64</v>
      </c>
      <c r="D1030" s="91" t="s">
        <v>207</v>
      </c>
      <c r="E1030" s="92"/>
      <c r="F1030" s="332" t="str">
        <f>IF(D1031&gt;100%,"Lợi thế hơn tài sản thẩm định giá",IF(D1031=100%,"Tương đương tài sản thẩm định giá",IF(D1031&lt;100%,"Kém lợi thế hơn tài sản thẩm định giá")))</f>
        <v>Tương đương tài sản thẩm định giá</v>
      </c>
      <c r="G1030" s="332"/>
      <c r="I1030" s="85"/>
    </row>
    <row r="1031" spans="1:9" s="40" customFormat="1" ht="21" hidden="1" customHeight="1">
      <c r="A1031" s="86"/>
      <c r="B1031" s="271" t="s">
        <v>203</v>
      </c>
      <c r="C1031" s="88" t="s">
        <v>64</v>
      </c>
      <c r="D1031" s="90">
        <f>F1088</f>
        <v>1</v>
      </c>
      <c r="E1031" s="271"/>
      <c r="F1031" s="271"/>
      <c r="G1031" s="272"/>
      <c r="I1031" s="85"/>
    </row>
    <row r="1032" spans="1:9" s="40" customFormat="1" ht="21" hidden="1" customHeight="1">
      <c r="A1032" s="86" t="s">
        <v>199</v>
      </c>
      <c r="B1032" s="88" t="s">
        <v>204</v>
      </c>
      <c r="C1032" s="88" t="s">
        <v>64</v>
      </c>
      <c r="D1032" s="91" t="s">
        <v>207</v>
      </c>
      <c r="E1032" s="92"/>
      <c r="F1032" s="332" t="str">
        <f>IF(D1033&gt;100%,"Lợi thế hơn tài sản thẩm định giá",IF(D1033=100%,"Tương đương tài sản thẩm định giá",IF(D1033&lt;100%,"Kém lợi thế hơn tài sản thẩm định giá")))</f>
        <v>Tương đương tài sản thẩm định giá</v>
      </c>
      <c r="G1032" s="332"/>
      <c r="I1032" s="85"/>
    </row>
    <row r="1033" spans="1:9" s="40" customFormat="1" ht="21" hidden="1" customHeight="1">
      <c r="A1033" s="86"/>
      <c r="B1033" s="271" t="s">
        <v>205</v>
      </c>
      <c r="C1033" s="88" t="s">
        <v>64</v>
      </c>
      <c r="D1033" s="90">
        <f>G1088</f>
        <v>1</v>
      </c>
      <c r="E1033" s="271"/>
      <c r="F1033" s="271"/>
      <c r="G1033" s="271"/>
      <c r="I1033" s="85"/>
    </row>
    <row r="1034" spans="1:9" s="272" customFormat="1" ht="21" hidden="1" customHeight="1">
      <c r="A1034" s="86" t="s">
        <v>55</v>
      </c>
      <c r="B1034" s="337" t="s">
        <v>208</v>
      </c>
      <c r="C1034" s="337"/>
      <c r="D1034" s="337"/>
      <c r="E1034" s="337"/>
      <c r="F1034" s="337"/>
      <c r="G1034" s="337"/>
      <c r="I1034" s="93"/>
    </row>
    <row r="1035" spans="1:9" s="272" customFormat="1" ht="23.45" hidden="1" customHeight="1">
      <c r="A1035" s="87"/>
      <c r="B1035" s="88" t="s">
        <v>198</v>
      </c>
      <c r="C1035" s="88"/>
      <c r="D1035" s="355" t="str">
        <f>D1092&amp;". Do lấy TSĐG làm chuẩn nên tổ thẩm định đánh giá TSĐG đạt tỷ lệ 100%"</f>
        <v>Bạc. Do lấy TSĐG làm chuẩn nên tổ thẩm định đánh giá TSĐG đạt tỷ lệ 100%</v>
      </c>
      <c r="E1035" s="356"/>
      <c r="F1035" s="356"/>
      <c r="G1035" s="356"/>
      <c r="I1035" s="93"/>
    </row>
    <row r="1036" spans="1:9" s="272" customFormat="1" ht="21" hidden="1" customHeight="1">
      <c r="A1036" s="86" t="s">
        <v>199</v>
      </c>
      <c r="B1036" s="88" t="s">
        <v>200</v>
      </c>
      <c r="C1036" s="88" t="s">
        <v>64</v>
      </c>
      <c r="D1036" s="358" t="str">
        <f>E1092</f>
        <v>Nâu</v>
      </c>
      <c r="E1036" s="358"/>
      <c r="F1036" s="332" t="str">
        <f>IF(D1037&gt;100%,"Lợi thế hơn tài sản thẩm định giá",IF(D1037=100%,"Tương đương tài sản thẩm định giá",IF(D1037&lt;100%,"Kém lợi thế hơn tài sản thẩm định giá")))</f>
        <v>Tương đương tài sản thẩm định giá</v>
      </c>
      <c r="G1036" s="332"/>
      <c r="I1036" s="93"/>
    </row>
    <row r="1037" spans="1:9" s="272" customFormat="1" ht="21" hidden="1" customHeight="1">
      <c r="A1037" s="86"/>
      <c r="B1037" s="271" t="s">
        <v>201</v>
      </c>
      <c r="C1037" s="88" t="s">
        <v>64</v>
      </c>
      <c r="D1037" s="90">
        <v>1</v>
      </c>
      <c r="E1037" s="271"/>
      <c r="F1037" s="271"/>
      <c r="I1037" s="93"/>
    </row>
    <row r="1038" spans="1:9" s="272" customFormat="1" ht="21" hidden="1" customHeight="1">
      <c r="A1038" s="86" t="s">
        <v>199</v>
      </c>
      <c r="B1038" s="88" t="s">
        <v>202</v>
      </c>
      <c r="C1038" s="88" t="s">
        <v>64</v>
      </c>
      <c r="D1038" s="91" t="str">
        <f>F1092</f>
        <v>Đồng</v>
      </c>
      <c r="E1038" s="92"/>
      <c r="F1038" s="332" t="str">
        <f>IF(D1039&gt;100%,"Lợi thế hơn tài sản thẩm định giá",IF(D1039=100%,"Tương đương tài sản thẩm định giá",IF(D1039&lt;100%,"Kém lợi thế hơn tài sản thẩm định giá")))</f>
        <v>Tương đương tài sản thẩm định giá</v>
      </c>
      <c r="G1038" s="332"/>
      <c r="I1038" s="93"/>
    </row>
    <row r="1039" spans="1:9" s="272" customFormat="1" ht="21" hidden="1" customHeight="1">
      <c r="A1039" s="86"/>
      <c r="B1039" s="271" t="s">
        <v>203</v>
      </c>
      <c r="C1039" s="88" t="s">
        <v>64</v>
      </c>
      <c r="D1039" s="90">
        <v>1</v>
      </c>
      <c r="E1039" s="271"/>
      <c r="F1039" s="271"/>
      <c r="I1039" s="93"/>
    </row>
    <row r="1040" spans="1:9" s="272" customFormat="1" ht="21" hidden="1" customHeight="1">
      <c r="A1040" s="86" t="s">
        <v>199</v>
      </c>
      <c r="B1040" s="88" t="s">
        <v>204</v>
      </c>
      <c r="C1040" s="88" t="s">
        <v>64</v>
      </c>
      <c r="D1040" s="91" t="str">
        <f>G1092</f>
        <v>Đồng</v>
      </c>
      <c r="E1040" s="92"/>
      <c r="F1040" s="332" t="str">
        <f>IF(D1041&gt;100%,"Lợi thế hơn tài sản thẩm định giá",IF(D1041=100%,"Tương đương tài sản thẩm định giá",IF(D1041&lt;100%,"Kém lợi thế hơn tài sản thẩm định giá")))</f>
        <v>Lợi thế hơn tài sản thẩm định giá</v>
      </c>
      <c r="G1040" s="332"/>
      <c r="I1040" s="93"/>
    </row>
    <row r="1041" spans="1:9" s="272" customFormat="1" ht="21" hidden="1" customHeight="1">
      <c r="A1041" s="86"/>
      <c r="B1041" s="271" t="s">
        <v>205</v>
      </c>
      <c r="C1041" s="88" t="s">
        <v>64</v>
      </c>
      <c r="D1041" s="90">
        <v>1.05</v>
      </c>
      <c r="E1041" s="271"/>
      <c r="F1041" s="271"/>
      <c r="G1041" s="271"/>
      <c r="I1041" s="93"/>
    </row>
    <row r="1042" spans="1:9" s="272" customFormat="1" ht="21" hidden="1" customHeight="1">
      <c r="A1042" s="94" t="s">
        <v>55</v>
      </c>
      <c r="B1042" s="357" t="s">
        <v>209</v>
      </c>
      <c r="C1042" s="337"/>
      <c r="D1042" s="337"/>
      <c r="E1042" s="337"/>
      <c r="F1042" s="337"/>
      <c r="G1042" s="337"/>
      <c r="I1042" s="93"/>
    </row>
    <row r="1043" spans="1:9" s="272" customFormat="1" ht="21" hidden="1" customHeight="1">
      <c r="A1043" s="87"/>
      <c r="B1043" s="88" t="s">
        <v>198</v>
      </c>
      <c r="C1043" s="88"/>
      <c r="D1043" s="355" t="str">
        <f>D1097&amp;". Do lấy TSĐG làm chuẩn nên tổ thẩm định đánh giá TSĐG đạt tỷ lệ 100%"</f>
        <v>30G - 404.25. Do lấy TSĐG làm chuẩn nên tổ thẩm định đánh giá TSĐG đạt tỷ lệ 100%</v>
      </c>
      <c r="E1043" s="356"/>
      <c r="F1043" s="356"/>
      <c r="G1043" s="356"/>
      <c r="I1043" s="93"/>
    </row>
    <row r="1044" spans="1:9" s="272" customFormat="1" ht="21" hidden="1" customHeight="1">
      <c r="A1044" s="86" t="s">
        <v>199</v>
      </c>
      <c r="B1044" s="88" t="s">
        <v>200</v>
      </c>
      <c r="C1044" s="88" t="s">
        <v>64</v>
      </c>
      <c r="D1044" s="354" t="str">
        <f>E1097</f>
        <v>Hà Nội</v>
      </c>
      <c r="E1044" s="331"/>
      <c r="F1044" s="332" t="str">
        <f>IF(D1045&gt;100%,"Lợi thế hơn tài sản thẩm định giá",IF(D1045=100%,"Tương đương tài sản thẩm định giá",IF(D1045&lt;100%,"Kém lợi thế hơn tài sản thẩm định giá")))</f>
        <v>Tương đương tài sản thẩm định giá</v>
      </c>
      <c r="G1044" s="332"/>
      <c r="I1044" s="93"/>
    </row>
    <row r="1045" spans="1:9" s="272" customFormat="1" ht="21" hidden="1" customHeight="1">
      <c r="A1045" s="86"/>
      <c r="B1045" s="271" t="s">
        <v>201</v>
      </c>
      <c r="C1045" s="88" t="s">
        <v>64</v>
      </c>
      <c r="D1045" s="90">
        <v>1</v>
      </c>
      <c r="F1045" s="271"/>
      <c r="G1045" s="271"/>
      <c r="I1045" s="93"/>
    </row>
    <row r="1046" spans="1:9" s="272" customFormat="1" ht="21" hidden="1" customHeight="1">
      <c r="A1046" s="86" t="s">
        <v>199</v>
      </c>
      <c r="B1046" s="88" t="s">
        <v>202</v>
      </c>
      <c r="C1046" s="88" t="s">
        <v>64</v>
      </c>
      <c r="D1046" s="354" t="str">
        <f>F1097</f>
        <v>Hà Nội</v>
      </c>
      <c r="E1046" s="331"/>
      <c r="F1046" s="332" t="str">
        <f>IF(D1047&gt;100%,"Lợi thế hơn tài sản thẩm định giá",IF(D1047=100%,"Tương đương tài sản thẩm định giá",IF(D1047&lt;100%,"Kém lợi thế hơn tài sản thẩm định giá")))</f>
        <v>Tương đương tài sản thẩm định giá</v>
      </c>
      <c r="G1046" s="332"/>
      <c r="I1046" s="93"/>
    </row>
    <row r="1047" spans="1:9" s="272" customFormat="1" ht="21" hidden="1" customHeight="1">
      <c r="A1047" s="86"/>
      <c r="B1047" s="271" t="s">
        <v>203</v>
      </c>
      <c r="C1047" s="88" t="s">
        <v>64</v>
      </c>
      <c r="D1047" s="90">
        <v>1</v>
      </c>
      <c r="F1047" s="271"/>
      <c r="G1047" s="271"/>
      <c r="I1047" s="93"/>
    </row>
    <row r="1048" spans="1:9" s="272" customFormat="1" ht="21" hidden="1" customHeight="1">
      <c r="A1048" s="86" t="s">
        <v>199</v>
      </c>
      <c r="B1048" s="88" t="s">
        <v>204</v>
      </c>
      <c r="C1048" s="88" t="s">
        <v>64</v>
      </c>
      <c r="D1048" s="354" t="str">
        <f>G1097</f>
        <v>Hà Nội</v>
      </c>
      <c r="E1048" s="331"/>
      <c r="F1048" s="332" t="str">
        <f>IF(D1049&gt;100%,"Lợi thế hơn tài sản thẩm định giá",IF(D1049=100%,"Tương đương tài sản thẩm định giá",IF(D1049&lt;100%,"Kém lợi thế hơn tài sản thẩm định giá")))</f>
        <v>Tương đương tài sản thẩm định giá</v>
      </c>
      <c r="G1048" s="332"/>
      <c r="I1048" s="93"/>
    </row>
    <row r="1049" spans="1:9" s="272" customFormat="1" ht="21" hidden="1" customHeight="1">
      <c r="A1049" s="86"/>
      <c r="B1049" s="271" t="s">
        <v>205</v>
      </c>
      <c r="C1049" s="88" t="s">
        <v>64</v>
      </c>
      <c r="D1049" s="90">
        <v>1</v>
      </c>
      <c r="E1049" s="271"/>
      <c r="F1049" s="271"/>
      <c r="G1049" s="271"/>
      <c r="I1049" s="93"/>
    </row>
    <row r="1050" spans="1:9" s="272" customFormat="1" ht="21" hidden="1" customHeight="1">
      <c r="A1050" s="94" t="s">
        <v>55</v>
      </c>
      <c r="B1050" s="337" t="s">
        <v>210</v>
      </c>
      <c r="C1050" s="337"/>
      <c r="D1050" s="337"/>
      <c r="E1050" s="337"/>
      <c r="F1050" s="337"/>
      <c r="G1050" s="337"/>
      <c r="I1050" s="93"/>
    </row>
    <row r="1051" spans="1:9" s="272" customFormat="1" ht="21" hidden="1" customHeight="1">
      <c r="A1051" s="87"/>
      <c r="B1051" s="88" t="s">
        <v>198</v>
      </c>
      <c r="C1051" s="88"/>
      <c r="D1051" s="355" t="str">
        <f>D1102&amp;". Do lấy TSĐG làm chuẩn nên tổ thẩm định đánh giá TSĐG đạt tỷ lệ 100%"</f>
        <v>53664. Do lấy TSĐG làm chuẩn nên tổ thẩm định đánh giá TSĐG đạt tỷ lệ 100%</v>
      </c>
      <c r="E1051" s="356"/>
      <c r="F1051" s="356"/>
      <c r="G1051" s="356"/>
      <c r="I1051" s="93"/>
    </row>
    <row r="1052" spans="1:9" s="272" customFormat="1" ht="21" hidden="1" customHeight="1">
      <c r="A1052" s="86" t="s">
        <v>199</v>
      </c>
      <c r="B1052" s="88" t="s">
        <v>200</v>
      </c>
      <c r="C1052" s="88" t="s">
        <v>64</v>
      </c>
      <c r="D1052" s="91">
        <f>E1102</f>
        <v>45000</v>
      </c>
      <c r="E1052" s="92"/>
      <c r="F1052" s="332" t="str">
        <f>IF(D1053&gt;100%,"Lợi thế hơn tài sản thẩm định giá",IF(D1053=100%,"Tương đương tài sản thẩm định giá",IF(D1053&lt;100%,"Kém lợi thế hơn tài sản thẩm định giá")))</f>
        <v>Lợi thế hơn tài sản thẩm định giá</v>
      </c>
      <c r="G1052" s="332"/>
      <c r="I1052" s="93"/>
    </row>
    <row r="1053" spans="1:9" s="272" customFormat="1" ht="21" hidden="1" customHeight="1">
      <c r="A1053" s="87"/>
      <c r="B1053" s="271" t="s">
        <v>201</v>
      </c>
      <c r="C1053" s="88" t="s">
        <v>64</v>
      </c>
      <c r="D1053" s="90">
        <v>1.03</v>
      </c>
      <c r="E1053" s="271"/>
      <c r="F1053" s="271"/>
      <c r="G1053" s="271"/>
      <c r="I1053" s="93"/>
    </row>
    <row r="1054" spans="1:9" s="272" customFormat="1" ht="21" hidden="1" customHeight="1">
      <c r="A1054" s="86" t="s">
        <v>199</v>
      </c>
      <c r="B1054" s="88" t="s">
        <v>202</v>
      </c>
      <c r="C1054" s="88" t="s">
        <v>64</v>
      </c>
      <c r="D1054" s="91">
        <f>F1102</f>
        <v>45689</v>
      </c>
      <c r="E1054" s="92"/>
      <c r="F1054" s="332" t="str">
        <f>IF(D1055&gt;100%,"Lợi thế hơn tài sản thẩm định giá",IF(D1055=100%,"Tương đương tài sản thẩm định giá",IF(D1055&lt;100%,"Kém lợi thế hơn tài sản thẩm định giá")))</f>
        <v>Lợi thế hơn tài sản thẩm định giá</v>
      </c>
      <c r="G1054" s="332"/>
      <c r="I1054" s="93"/>
    </row>
    <row r="1055" spans="1:9" s="272" customFormat="1" ht="21" hidden="1" customHeight="1">
      <c r="A1055" s="87"/>
      <c r="B1055" s="271" t="s">
        <v>203</v>
      </c>
      <c r="C1055" s="88" t="s">
        <v>64</v>
      </c>
      <c r="D1055" s="90">
        <v>1.03</v>
      </c>
      <c r="E1055" s="271"/>
      <c r="F1055" s="271"/>
      <c r="G1055" s="271"/>
      <c r="I1055" s="93"/>
    </row>
    <row r="1056" spans="1:9" s="272" customFormat="1" ht="21" hidden="1" customHeight="1">
      <c r="A1056" s="86" t="s">
        <v>199</v>
      </c>
      <c r="B1056" s="88" t="s">
        <v>204</v>
      </c>
      <c r="C1056" s="88" t="s">
        <v>64</v>
      </c>
      <c r="D1056" s="91">
        <f>G1102</f>
        <v>45000</v>
      </c>
      <c r="E1056" s="92"/>
      <c r="F1056" s="332" t="str">
        <f>IF(D1057&gt;100%,"Lợi thế hơn tài sản thẩm định giá",IF(D1057=100%,"Tương đương tài sản thẩm định giá",IF(D1057&lt;100%,"Kém lợi thế hơn tài sản thẩm định giá")))</f>
        <v>Lợi thế hơn tài sản thẩm định giá</v>
      </c>
      <c r="G1056" s="332"/>
      <c r="I1056" s="93"/>
    </row>
    <row r="1057" spans="1:9" s="272" customFormat="1" ht="21" hidden="1" customHeight="1">
      <c r="A1057" s="87"/>
      <c r="B1057" s="271" t="s">
        <v>205</v>
      </c>
      <c r="C1057" s="88" t="s">
        <v>64</v>
      </c>
      <c r="D1057" s="90">
        <v>1.05</v>
      </c>
      <c r="E1057" s="271"/>
      <c r="F1057" s="271"/>
      <c r="G1057" s="271"/>
      <c r="I1057" s="93"/>
    </row>
    <row r="1058" spans="1:9" s="272" customFormat="1" ht="21" hidden="1" customHeight="1">
      <c r="A1058" s="94" t="s">
        <v>55</v>
      </c>
      <c r="B1058" s="357" t="s">
        <v>211</v>
      </c>
      <c r="C1058" s="337"/>
      <c r="D1058" s="337"/>
      <c r="E1058" s="337"/>
      <c r="F1058" s="337"/>
      <c r="G1058" s="337"/>
      <c r="I1058" s="93"/>
    </row>
    <row r="1059" spans="1:9" s="272" customFormat="1" ht="21" hidden="1" customHeight="1">
      <c r="A1059" s="87"/>
      <c r="B1059" s="88" t="s">
        <v>198</v>
      </c>
      <c r="C1059" s="88"/>
      <c r="D1059" s="355" t="e">
        <f>#REF!&amp;". Do lấy TSĐG làm chuẩn nên tổ thẩm định đánh giá TSĐG đạt tỷ lệ 100%"</f>
        <v>#REF!</v>
      </c>
      <c r="E1059" s="356"/>
      <c r="F1059" s="356"/>
      <c r="G1059" s="356"/>
      <c r="I1059" s="93"/>
    </row>
    <row r="1060" spans="1:9" s="272" customFormat="1" ht="21" hidden="1" customHeight="1">
      <c r="A1060" s="86" t="s">
        <v>199</v>
      </c>
      <c r="B1060" s="88" t="s">
        <v>200</v>
      </c>
      <c r="C1060" s="88" t="s">
        <v>64</v>
      </c>
      <c r="D1060" s="95" t="e">
        <f>#REF!</f>
        <v>#REF!</v>
      </c>
      <c r="E1060" s="92"/>
      <c r="F1060" s="332" t="str">
        <f>IF(D1061&gt;100%,"Lợi thế hơn tài sản thẩm định giá",IF(D1061=100%,"Tương đương tài sản thẩm định giá",IF(D1061&lt;100%,"Kém lợi thế hơn tài sản thẩm định giá")))</f>
        <v>Tương đương tài sản thẩm định giá</v>
      </c>
      <c r="G1060" s="332"/>
      <c r="I1060" s="93"/>
    </row>
    <row r="1061" spans="1:9" s="272" customFormat="1" ht="21" hidden="1" customHeight="1">
      <c r="A1061" s="86"/>
      <c r="B1061" s="271" t="s">
        <v>201</v>
      </c>
      <c r="C1061" s="88" t="s">
        <v>64</v>
      </c>
      <c r="D1061" s="90">
        <v>1</v>
      </c>
      <c r="E1061" s="271"/>
      <c r="F1061" s="271"/>
      <c r="G1061" s="271"/>
      <c r="I1061" s="93"/>
    </row>
    <row r="1062" spans="1:9" s="272" customFormat="1" ht="21" hidden="1" customHeight="1">
      <c r="A1062" s="86" t="s">
        <v>199</v>
      </c>
      <c r="B1062" s="88" t="s">
        <v>202</v>
      </c>
      <c r="C1062" s="88" t="s">
        <v>64</v>
      </c>
      <c r="D1062" s="95" t="e">
        <f>#REF!</f>
        <v>#REF!</v>
      </c>
      <c r="E1062" s="92"/>
      <c r="F1062" s="332" t="str">
        <f>IF(D1063&gt;100%,"Lợi thế hơn tài sản thẩm định giá",IF(D1063=100%,"Tương đương tài sản thẩm định giá",IF(D1063&lt;100%,"Kém lợi thế hơn tài sản thẩm định giá")))</f>
        <v>Tương đương tài sản thẩm định giá</v>
      </c>
      <c r="G1062" s="332"/>
      <c r="I1062" s="93"/>
    </row>
    <row r="1063" spans="1:9" s="272" customFormat="1" ht="21" hidden="1" customHeight="1">
      <c r="A1063" s="86"/>
      <c r="B1063" s="271" t="s">
        <v>203</v>
      </c>
      <c r="C1063" s="88" t="s">
        <v>64</v>
      </c>
      <c r="D1063" s="90">
        <v>1</v>
      </c>
      <c r="E1063" s="271"/>
      <c r="F1063" s="271"/>
      <c r="G1063" s="271"/>
      <c r="I1063" s="93"/>
    </row>
    <row r="1064" spans="1:9" s="272" customFormat="1" ht="21" hidden="1" customHeight="1">
      <c r="A1064" s="86" t="s">
        <v>199</v>
      </c>
      <c r="B1064" s="88" t="s">
        <v>204</v>
      </c>
      <c r="C1064" s="88" t="s">
        <v>64</v>
      </c>
      <c r="D1064" s="95" t="e">
        <f>#REF!</f>
        <v>#REF!</v>
      </c>
      <c r="E1064" s="92"/>
      <c r="F1064" s="332" t="str">
        <f>IF(D1065&gt;100%,"Lợi thế hơn tài sản thẩm định giá",IF(D1065=100%,"Tương đương tài sản thẩm định giá",IF(D1065&lt;100%,"Kém lợi thế hơn tài sản thẩm định giá")))</f>
        <v>Tương đương tài sản thẩm định giá</v>
      </c>
      <c r="G1064" s="332"/>
      <c r="I1064" s="93"/>
    </row>
    <row r="1065" spans="1:9" s="272" customFormat="1" ht="21" hidden="1" customHeight="1">
      <c r="A1065" s="86"/>
      <c r="B1065" s="271" t="s">
        <v>205</v>
      </c>
      <c r="C1065" s="88" t="s">
        <v>64</v>
      </c>
      <c r="D1065" s="90">
        <v>1</v>
      </c>
      <c r="E1065" s="271"/>
      <c r="F1065" s="271"/>
      <c r="G1065" s="271"/>
      <c r="I1065" s="93"/>
    </row>
    <row r="1066" spans="1:9" s="272" customFormat="1" ht="21" hidden="1" customHeight="1">
      <c r="A1066" s="94" t="s">
        <v>55</v>
      </c>
      <c r="B1066" s="337" t="s">
        <v>212</v>
      </c>
      <c r="C1066" s="337"/>
      <c r="D1066" s="337"/>
      <c r="E1066" s="337"/>
      <c r="F1066" s="337"/>
      <c r="G1066" s="337"/>
      <c r="I1066" s="93"/>
    </row>
    <row r="1067" spans="1:9" s="272" customFormat="1" ht="21" hidden="1" customHeight="1">
      <c r="A1067" s="87"/>
      <c r="B1067" s="88" t="s">
        <v>198</v>
      </c>
      <c r="C1067" s="88"/>
      <c r="D1067" s="355" t="str">
        <f>D1107&amp;" Do lấy TSĐG làm chuẩn nên tổ thẩm định đánh giá TSĐG đạt tỷ lệ 100%"</f>
        <v>0,5 Do lấy TSĐG làm chuẩn nên tổ thẩm định đánh giá TSĐG đạt tỷ lệ 100%</v>
      </c>
      <c r="E1067" s="356"/>
      <c r="F1067" s="356"/>
      <c r="G1067" s="356"/>
      <c r="I1067" s="93"/>
    </row>
    <row r="1068" spans="1:9" s="272" customFormat="1" ht="21" hidden="1" customHeight="1">
      <c r="A1068" s="86" t="s">
        <v>199</v>
      </c>
      <c r="B1068" s="88" t="s">
        <v>200</v>
      </c>
      <c r="C1068" s="88" t="s">
        <v>64</v>
      </c>
      <c r="D1068" s="331">
        <f>E1107</f>
        <v>0.56999999999999995</v>
      </c>
      <c r="E1068" s="331"/>
      <c r="F1068" s="332" t="str">
        <f>IF(D1069&gt;100%,"Lợi thế hơn tài sản thẩm định giá",IF(D1069=100%,"Tương đương tài sản thẩm định giá",IF(D1069&lt;100%,"Kém lợi thế hơn tài sản thẩm định giá")))</f>
        <v>Tương đương tài sản thẩm định giá</v>
      </c>
      <c r="G1068" s="332"/>
      <c r="I1068" s="93"/>
    </row>
    <row r="1069" spans="1:9" s="272" customFormat="1" ht="21" hidden="1" customHeight="1">
      <c r="A1069" s="86"/>
      <c r="B1069" s="271" t="s">
        <v>201</v>
      </c>
      <c r="C1069" s="88" t="s">
        <v>64</v>
      </c>
      <c r="D1069" s="90">
        <v>1</v>
      </c>
      <c r="E1069" s="271"/>
      <c r="F1069" s="271"/>
      <c r="G1069" s="271"/>
      <c r="I1069" s="93"/>
    </row>
    <row r="1070" spans="1:9" s="272" customFormat="1" ht="21" hidden="1" customHeight="1">
      <c r="A1070" s="86" t="s">
        <v>199</v>
      </c>
      <c r="B1070" s="88" t="s">
        <v>202</v>
      </c>
      <c r="C1070" s="88" t="s">
        <v>64</v>
      </c>
      <c r="D1070" s="331">
        <f>F1107</f>
        <v>0.6</v>
      </c>
      <c r="E1070" s="331"/>
      <c r="F1070" s="332" t="str">
        <f>IF(D1071&gt;100%,"Lợi thế hơn tài sản thẩm định giá",IF(D1071=100%,"Tương đương tài sản thẩm định giá",IF(D1071&lt;100%,"Kém lợi thế hơn tài sản thẩm định giá")))</f>
        <v>Lợi thế hơn tài sản thẩm định giá</v>
      </c>
      <c r="G1070" s="332"/>
      <c r="I1070" s="93"/>
    </row>
    <row r="1071" spans="1:9" s="272" customFormat="1" ht="21" hidden="1" customHeight="1">
      <c r="A1071" s="86"/>
      <c r="B1071" s="271" t="s">
        <v>203</v>
      </c>
      <c r="C1071" s="88" t="s">
        <v>64</v>
      </c>
      <c r="D1071" s="90">
        <v>1.05</v>
      </c>
      <c r="E1071" s="271"/>
      <c r="F1071" s="271"/>
      <c r="G1071" s="271"/>
      <c r="I1071" s="93"/>
    </row>
    <row r="1072" spans="1:9" s="272" customFormat="1" ht="21" hidden="1" customHeight="1">
      <c r="A1072" s="86" t="s">
        <v>199</v>
      </c>
      <c r="B1072" s="88" t="s">
        <v>204</v>
      </c>
      <c r="C1072" s="88" t="s">
        <v>64</v>
      </c>
      <c r="D1072" s="331">
        <f>G1107</f>
        <v>0.65</v>
      </c>
      <c r="E1072" s="331"/>
      <c r="F1072" s="332" t="str">
        <f>IF(D1073&gt;100%,"Lợi thế hơn tài sản thẩm định giá",IF(D1073=100%,"Tương đương tài sản thẩm định giá",IF(D1073&lt;100%,"Kém lợi thế hơn tài sản thẩm định giá")))</f>
        <v>Lợi thế hơn tài sản thẩm định giá</v>
      </c>
      <c r="G1072" s="332"/>
      <c r="I1072" s="93"/>
    </row>
    <row r="1073" spans="1:9" s="272" customFormat="1" ht="21" hidden="1" customHeight="1">
      <c r="A1073" s="86"/>
      <c r="B1073" s="271" t="s">
        <v>205</v>
      </c>
      <c r="C1073" s="88" t="s">
        <v>64</v>
      </c>
      <c r="D1073" s="90">
        <v>1.05</v>
      </c>
      <c r="E1073" s="271"/>
      <c r="F1073" s="271"/>
      <c r="G1073" s="271"/>
      <c r="I1073" s="93"/>
    </row>
    <row r="1074" spans="1:9" ht="22.5" hidden="1" customHeight="1">
      <c r="A1074" s="303" t="s">
        <v>274</v>
      </c>
      <c r="B1074" s="303"/>
      <c r="C1074" s="303"/>
      <c r="D1074" s="303"/>
      <c r="E1074" s="303"/>
      <c r="F1074" s="303"/>
      <c r="G1074" s="303"/>
    </row>
    <row r="1075" spans="1:9" hidden="1">
      <c r="B1075" s="22"/>
      <c r="C1075" s="22"/>
      <c r="E1075" s="18" t="s">
        <v>213</v>
      </c>
    </row>
    <row r="1076" spans="1:9" ht="17.45" hidden="1" customHeight="1">
      <c r="A1076" s="51" t="s">
        <v>1</v>
      </c>
      <c r="B1076" s="51" t="s">
        <v>214</v>
      </c>
      <c r="C1076" s="65"/>
      <c r="D1076" s="51" t="s">
        <v>215</v>
      </c>
      <c r="E1076" s="51" t="s">
        <v>174</v>
      </c>
      <c r="F1076" s="51" t="s">
        <v>175</v>
      </c>
      <c r="G1076" s="51" t="s">
        <v>176</v>
      </c>
    </row>
    <row r="1077" spans="1:9" hidden="1">
      <c r="A1077" s="51">
        <v>1</v>
      </c>
      <c r="B1077" s="96" t="s">
        <v>63</v>
      </c>
      <c r="C1077" s="65"/>
      <c r="D1077" s="97" t="str">
        <f>D996</f>
        <v>Ô tô con</v>
      </c>
      <c r="E1077" s="97" t="str">
        <f>E996</f>
        <v>Ô tô con</v>
      </c>
      <c r="F1077" s="97" t="str">
        <f>F996</f>
        <v>Ô tô con</v>
      </c>
      <c r="G1077" s="97" t="str">
        <f>G996</f>
        <v>Ô tô con</v>
      </c>
    </row>
    <row r="1078" spans="1:9" ht="18" hidden="1" customHeight="1">
      <c r="A1078" s="98">
        <v>2</v>
      </c>
      <c r="B1078" s="96" t="s">
        <v>181</v>
      </c>
      <c r="C1078" s="206" t="s">
        <v>64</v>
      </c>
      <c r="D1078" s="80" t="str">
        <f>D1001</f>
        <v>Tháng 10 năm 2023</v>
      </c>
      <c r="E1078" s="100" t="str">
        <f>E1001</f>
        <v>Tháng 10 năm 2023</v>
      </c>
      <c r="F1078" s="100" t="str">
        <f>F1001</f>
        <v>Tháng 10 năm 2023</v>
      </c>
      <c r="G1078" s="100" t="str">
        <f>G1001</f>
        <v>Tháng 10 năm 2023</v>
      </c>
    </row>
    <row r="1079" spans="1:9" ht="16.7" hidden="1" customHeight="1">
      <c r="A1079" s="98">
        <v>3</v>
      </c>
      <c r="B1079" s="96" t="s">
        <v>186</v>
      </c>
      <c r="C1079" s="206" t="s">
        <v>64</v>
      </c>
      <c r="D1079" s="101"/>
      <c r="E1079" s="75" t="str">
        <f>E1005</f>
        <v>Đã giao bán</v>
      </c>
      <c r="F1079" s="75" t="str">
        <f>F1005</f>
        <v>Đã giao bán</v>
      </c>
      <c r="G1079" s="75" t="str">
        <f>G1005</f>
        <v>Đã giao bán</v>
      </c>
    </row>
    <row r="1080" spans="1:9" ht="33.75" hidden="1" customHeight="1">
      <c r="A1080" s="98">
        <v>4</v>
      </c>
      <c r="B1080" s="96" t="s">
        <v>282</v>
      </c>
      <c r="C1080" s="206" t="s">
        <v>64</v>
      </c>
      <c r="D1080" s="101"/>
      <c r="E1080" s="75">
        <f>E1010</f>
        <v>621000000</v>
      </c>
      <c r="F1080" s="75">
        <f>F1010</f>
        <v>621000000</v>
      </c>
      <c r="G1080" s="75">
        <f>G1010</f>
        <v>616400000</v>
      </c>
    </row>
    <row r="1081" spans="1:9" s="22" customFormat="1" ht="31.5" hidden="1">
      <c r="A1081" s="98">
        <v>5</v>
      </c>
      <c r="B1081" s="96" t="s">
        <v>216</v>
      </c>
      <c r="C1081" s="206" t="s">
        <v>64</v>
      </c>
      <c r="D1081" s="102"/>
      <c r="E1081" s="103"/>
      <c r="F1081" s="103"/>
      <c r="G1081" s="103"/>
      <c r="I1081" s="23"/>
    </row>
    <row r="1082" spans="1:9" s="22" customFormat="1" ht="31.5" hidden="1">
      <c r="A1082" s="333" t="s">
        <v>217</v>
      </c>
      <c r="B1082" s="104" t="s">
        <v>218</v>
      </c>
      <c r="C1082" s="65" t="s">
        <v>64</v>
      </c>
      <c r="D1082" s="105" t="str">
        <f>D1002</f>
        <v>Giấy đăng ký xe, đăng kiểm xe</v>
      </c>
      <c r="E1082" s="105" t="str">
        <f>E1002</f>
        <v>Giấy đăng ký xe, đăng kiểm xe</v>
      </c>
      <c r="F1082" s="105" t="str">
        <f>F1002</f>
        <v>Giấy đăng ký xe, đăng kiểm xe</v>
      </c>
      <c r="G1082" s="105" t="str">
        <f>G1002</f>
        <v>Giấy đăng ký xe, đăng kiểm xe</v>
      </c>
      <c r="I1082" s="23"/>
    </row>
    <row r="1083" spans="1:9" s="22" customFormat="1" ht="17.45" hidden="1" customHeight="1">
      <c r="A1083" s="333"/>
      <c r="B1083" s="106" t="s">
        <v>219</v>
      </c>
      <c r="C1083" s="206" t="s">
        <v>64</v>
      </c>
      <c r="D1083" s="78">
        <v>1</v>
      </c>
      <c r="E1083" s="78">
        <v>1</v>
      </c>
      <c r="F1083" s="78">
        <v>1</v>
      </c>
      <c r="G1083" s="78">
        <v>1</v>
      </c>
      <c r="I1083" s="23"/>
    </row>
    <row r="1084" spans="1:9" s="22" customFormat="1" ht="18" hidden="1" customHeight="1">
      <c r="A1084" s="333"/>
      <c r="B1084" s="106" t="s">
        <v>220</v>
      </c>
      <c r="C1084" s="206" t="s">
        <v>64</v>
      </c>
      <c r="D1084" s="78"/>
      <c r="E1084" s="107">
        <f>(D1083-E1083)/E1083</f>
        <v>0</v>
      </c>
      <c r="F1084" s="107">
        <f>(D1083-F1083)/F1083</f>
        <v>0</v>
      </c>
      <c r="G1084" s="107">
        <f>(D1083-G1083)/G1083</f>
        <v>0</v>
      </c>
      <c r="I1084" s="23"/>
    </row>
    <row r="1085" spans="1:9" s="22" customFormat="1" ht="18" hidden="1" customHeight="1">
      <c r="A1085" s="333"/>
      <c r="B1085" s="106" t="s">
        <v>284</v>
      </c>
      <c r="C1085" s="206" t="s">
        <v>64</v>
      </c>
      <c r="D1085" s="101"/>
      <c r="E1085" s="75">
        <f>E1080*E1084</f>
        <v>0</v>
      </c>
      <c r="F1085" s="75">
        <f>F1080*F1084</f>
        <v>0</v>
      </c>
      <c r="G1085" s="75">
        <f>G1080*G1084</f>
        <v>0</v>
      </c>
      <c r="I1085" s="23"/>
    </row>
    <row r="1086" spans="1:9" s="22" customFormat="1" ht="17.45" hidden="1" customHeight="1">
      <c r="A1086" s="333"/>
      <c r="B1086" s="106" t="s">
        <v>222</v>
      </c>
      <c r="C1086" s="206"/>
      <c r="D1086" s="101"/>
      <c r="E1086" s="75">
        <f>E1080+E1085</f>
        <v>621000000</v>
      </c>
      <c r="F1086" s="75">
        <f>F1080+F1085</f>
        <v>621000000</v>
      </c>
      <c r="G1086" s="75">
        <f>G1080+G1085</f>
        <v>616400000</v>
      </c>
      <c r="I1086" s="23"/>
    </row>
    <row r="1087" spans="1:9" s="22" customFormat="1" hidden="1">
      <c r="A1087" s="333" t="s">
        <v>223</v>
      </c>
      <c r="B1087" s="104" t="s">
        <v>224</v>
      </c>
      <c r="C1087" s="65" t="s">
        <v>64</v>
      </c>
      <c r="D1087" s="108">
        <f>D998</f>
        <v>2020</v>
      </c>
      <c r="E1087" s="108">
        <f>E998</f>
        <v>2020</v>
      </c>
      <c r="F1087" s="108">
        <f>F998</f>
        <v>2020</v>
      </c>
      <c r="G1087" s="108">
        <f>G998</f>
        <v>2020</v>
      </c>
      <c r="I1087" s="23"/>
    </row>
    <row r="1088" spans="1:9" s="22" customFormat="1" ht="16.350000000000001" hidden="1" customHeight="1">
      <c r="A1088" s="333"/>
      <c r="B1088" s="106" t="s">
        <v>219</v>
      </c>
      <c r="C1088" s="206" t="s">
        <v>64</v>
      </c>
      <c r="D1088" s="78">
        <v>1</v>
      </c>
      <c r="E1088" s="78">
        <v>1</v>
      </c>
      <c r="F1088" s="78">
        <v>1</v>
      </c>
      <c r="G1088" s="78">
        <v>1</v>
      </c>
      <c r="I1088" s="23"/>
    </row>
    <row r="1089" spans="1:9" s="22" customFormat="1" ht="18" hidden="1" customHeight="1">
      <c r="A1089" s="333"/>
      <c r="B1089" s="106" t="s">
        <v>220</v>
      </c>
      <c r="C1089" s="206" t="s">
        <v>64</v>
      </c>
      <c r="D1089" s="78"/>
      <c r="E1089" s="107">
        <f>(D1088-E1088)/E1088</f>
        <v>0</v>
      </c>
      <c r="F1089" s="107">
        <f>(D1088-F1088)/F1088</f>
        <v>0</v>
      </c>
      <c r="G1089" s="107">
        <f>(D1088-G1088)/G1088</f>
        <v>0</v>
      </c>
      <c r="I1089" s="23"/>
    </row>
    <row r="1090" spans="1:9" s="22" customFormat="1" ht="18" hidden="1" customHeight="1">
      <c r="A1090" s="333"/>
      <c r="B1090" s="106" t="s">
        <v>284</v>
      </c>
      <c r="C1090" s="206" t="s">
        <v>64</v>
      </c>
      <c r="D1090" s="101"/>
      <c r="E1090" s="75">
        <f>E1080*E1089</f>
        <v>0</v>
      </c>
      <c r="F1090" s="75">
        <f>F1080*F1089</f>
        <v>0</v>
      </c>
      <c r="G1090" s="75">
        <f>G1080*G1089</f>
        <v>0</v>
      </c>
      <c r="I1090" s="23"/>
    </row>
    <row r="1091" spans="1:9" s="22" customFormat="1" ht="16.350000000000001" hidden="1" customHeight="1">
      <c r="A1091" s="333"/>
      <c r="B1091" s="106" t="s">
        <v>222</v>
      </c>
      <c r="C1091" s="206"/>
      <c r="D1091" s="101"/>
      <c r="E1091" s="75">
        <f>E1086+E1090</f>
        <v>621000000</v>
      </c>
      <c r="F1091" s="75">
        <f>F1086+F1090</f>
        <v>621000000</v>
      </c>
      <c r="G1091" s="75">
        <f>G1086+G1090</f>
        <v>616400000</v>
      </c>
      <c r="I1091" s="23"/>
    </row>
    <row r="1092" spans="1:9" ht="16.350000000000001" hidden="1" customHeight="1">
      <c r="A1092" s="333" t="s">
        <v>225</v>
      </c>
      <c r="B1092" s="104" t="str">
        <f>B1007</f>
        <v>Màu sơn</v>
      </c>
      <c r="C1092" s="65" t="s">
        <v>64</v>
      </c>
      <c r="D1092" s="105" t="str">
        <f>D1007</f>
        <v>Bạc</v>
      </c>
      <c r="E1092" s="105" t="str">
        <f>E1007</f>
        <v>Nâu</v>
      </c>
      <c r="F1092" s="105" t="str">
        <f>F1007</f>
        <v>Đồng</v>
      </c>
      <c r="G1092" s="105" t="str">
        <f>G1007</f>
        <v>Đồng</v>
      </c>
    </row>
    <row r="1093" spans="1:9" ht="17.45" hidden="1" customHeight="1">
      <c r="A1093" s="333"/>
      <c r="B1093" s="106" t="s">
        <v>219</v>
      </c>
      <c r="C1093" s="206" t="s">
        <v>64</v>
      </c>
      <c r="D1093" s="78">
        <v>1</v>
      </c>
      <c r="E1093" s="78">
        <v>1</v>
      </c>
      <c r="F1093" s="78">
        <v>1</v>
      </c>
      <c r="G1093" s="78">
        <v>1</v>
      </c>
    </row>
    <row r="1094" spans="1:9" ht="21.75" hidden="1" customHeight="1">
      <c r="A1094" s="333"/>
      <c r="B1094" s="106" t="s">
        <v>220</v>
      </c>
      <c r="C1094" s="206" t="s">
        <v>64</v>
      </c>
      <c r="D1094" s="78"/>
      <c r="E1094" s="107">
        <f>(D1093-E1093)/E1093</f>
        <v>0</v>
      </c>
      <c r="F1094" s="107">
        <f>(D1093-F1093)/F1093</f>
        <v>0</v>
      </c>
      <c r="G1094" s="107">
        <f>(D1093-G1093)/G1093</f>
        <v>0</v>
      </c>
    </row>
    <row r="1095" spans="1:9" ht="18.600000000000001" hidden="1" customHeight="1">
      <c r="A1095" s="333"/>
      <c r="B1095" s="106" t="s">
        <v>221</v>
      </c>
      <c r="C1095" s="206" t="s">
        <v>64</v>
      </c>
      <c r="D1095" s="101"/>
      <c r="E1095" s="75">
        <f>E1080*E1094</f>
        <v>0</v>
      </c>
      <c r="F1095" s="75">
        <f>F1080*F1094</f>
        <v>0</v>
      </c>
      <c r="G1095" s="75">
        <f>G1080*G1094</f>
        <v>0</v>
      </c>
    </row>
    <row r="1096" spans="1:9" ht="17.45" hidden="1" customHeight="1">
      <c r="A1096" s="333"/>
      <c r="B1096" s="106" t="s">
        <v>222</v>
      </c>
      <c r="C1096" s="206"/>
      <c r="D1096" s="101"/>
      <c r="E1096" s="75">
        <f>E1091+E1095</f>
        <v>621000000</v>
      </c>
      <c r="F1096" s="75">
        <f>F1091+F1095</f>
        <v>621000000</v>
      </c>
      <c r="G1096" s="75">
        <f>G1091+G1095</f>
        <v>616400000</v>
      </c>
    </row>
    <row r="1097" spans="1:9" s="109" customFormat="1" hidden="1">
      <c r="A1097" s="333" t="s">
        <v>225</v>
      </c>
      <c r="B1097" s="104" t="str">
        <f>B1008</f>
        <v>Biển số</v>
      </c>
      <c r="C1097" s="207" t="s">
        <v>64</v>
      </c>
      <c r="D1097" s="105" t="str">
        <f>D1008</f>
        <v>30G - 404.25</v>
      </c>
      <c r="E1097" s="105" t="str">
        <f>E1008</f>
        <v>Hà Nội</v>
      </c>
      <c r="F1097" s="105" t="str">
        <f>F1008</f>
        <v>Hà Nội</v>
      </c>
      <c r="G1097" s="105" t="str">
        <f>G1008</f>
        <v>Hà Nội</v>
      </c>
      <c r="I1097" s="110"/>
    </row>
    <row r="1098" spans="1:9" ht="17.45" hidden="1" customHeight="1">
      <c r="A1098" s="333"/>
      <c r="B1098" s="106" t="s">
        <v>219</v>
      </c>
      <c r="C1098" s="206" t="s">
        <v>64</v>
      </c>
      <c r="D1098" s="78">
        <v>1</v>
      </c>
      <c r="E1098" s="78">
        <v>1</v>
      </c>
      <c r="F1098" s="78">
        <v>1</v>
      </c>
      <c r="G1098" s="78">
        <v>1</v>
      </c>
      <c r="H1098" s="78">
        <v>1</v>
      </c>
    </row>
    <row r="1099" spans="1:9" ht="18.600000000000001" hidden="1" customHeight="1">
      <c r="A1099" s="333"/>
      <c r="B1099" s="106" t="s">
        <v>220</v>
      </c>
      <c r="C1099" s="206" t="s">
        <v>64</v>
      </c>
      <c r="D1099" s="101"/>
      <c r="E1099" s="107">
        <f>(D1098-E1098)/E1098</f>
        <v>0</v>
      </c>
      <c r="F1099" s="107">
        <f>(D1098-F1098)/F1098</f>
        <v>0</v>
      </c>
      <c r="G1099" s="107">
        <f>(D1098-G1098)/G1098</f>
        <v>0</v>
      </c>
    </row>
    <row r="1100" spans="1:9" ht="18" hidden="1" customHeight="1">
      <c r="A1100" s="333"/>
      <c r="B1100" s="106" t="s">
        <v>221</v>
      </c>
      <c r="C1100" s="206" t="s">
        <v>64</v>
      </c>
      <c r="D1100" s="101"/>
      <c r="E1100" s="76">
        <f>E1099*E1080</f>
        <v>0</v>
      </c>
      <c r="F1100" s="76">
        <f>F1099*F1080</f>
        <v>0</v>
      </c>
      <c r="G1100" s="76">
        <v>0</v>
      </c>
    </row>
    <row r="1101" spans="1:9" ht="18.600000000000001" hidden="1" customHeight="1">
      <c r="A1101" s="333"/>
      <c r="B1101" s="106" t="s">
        <v>222</v>
      </c>
      <c r="C1101" s="206"/>
      <c r="D1101" s="101"/>
      <c r="E1101" s="76">
        <f>E1096+E1100</f>
        <v>621000000</v>
      </c>
      <c r="F1101" s="76">
        <f>F1096+F1100</f>
        <v>621000000</v>
      </c>
      <c r="G1101" s="76">
        <f>G1096+G1100</f>
        <v>616400000</v>
      </c>
    </row>
    <row r="1102" spans="1:9" s="109" customFormat="1" hidden="1">
      <c r="A1102" s="333" t="s">
        <v>228</v>
      </c>
      <c r="B1102" s="104" t="str">
        <f>B1009</f>
        <v>Số km đã đi</v>
      </c>
      <c r="C1102" s="207" t="s">
        <v>64</v>
      </c>
      <c r="D1102" s="111">
        <f>D1009</f>
        <v>53664</v>
      </c>
      <c r="E1102" s="111">
        <f>E1009</f>
        <v>45000</v>
      </c>
      <c r="F1102" s="111">
        <f>F1009</f>
        <v>45689</v>
      </c>
      <c r="G1102" s="111">
        <f>G1009</f>
        <v>45000</v>
      </c>
      <c r="I1102" s="110"/>
    </row>
    <row r="1103" spans="1:9" ht="15" hidden="1" customHeight="1">
      <c r="A1103" s="333"/>
      <c r="B1103" s="106" t="s">
        <v>219</v>
      </c>
      <c r="C1103" s="206" t="s">
        <v>64</v>
      </c>
      <c r="D1103" s="78">
        <v>1</v>
      </c>
      <c r="E1103" s="78">
        <v>1.03</v>
      </c>
      <c r="F1103" s="78">
        <v>1.03</v>
      </c>
      <c r="G1103" s="78">
        <v>1.03</v>
      </c>
      <c r="H1103" s="78">
        <v>1</v>
      </c>
    </row>
    <row r="1104" spans="1:9" ht="15.6" hidden="1" customHeight="1">
      <c r="A1104" s="333"/>
      <c r="B1104" s="106" t="s">
        <v>220</v>
      </c>
      <c r="C1104" s="206" t="s">
        <v>64</v>
      </c>
      <c r="D1104" s="101"/>
      <c r="E1104" s="107">
        <f>(1-E1103)/E1103</f>
        <v>-2.9126213592233035E-2</v>
      </c>
      <c r="F1104" s="107">
        <f>(1-F1103)/F1103</f>
        <v>-2.9126213592233035E-2</v>
      </c>
      <c r="G1104" s="107">
        <f>(1-G1103)/G1103</f>
        <v>-2.9126213592233035E-2</v>
      </c>
    </row>
    <row r="1105" spans="1:9" ht="17.45" hidden="1" customHeight="1">
      <c r="A1105" s="333"/>
      <c r="B1105" s="106" t="s">
        <v>221</v>
      </c>
      <c r="C1105" s="206" t="s">
        <v>64</v>
      </c>
      <c r="D1105" s="101"/>
      <c r="E1105" s="76">
        <f>E1104*E1080</f>
        <v>-18087378.640776716</v>
      </c>
      <c r="F1105" s="76">
        <f>F1104*F1080</f>
        <v>-18087378.640776716</v>
      </c>
      <c r="G1105" s="76">
        <f>G1104*G1080</f>
        <v>-17953398.058252443</v>
      </c>
    </row>
    <row r="1106" spans="1:9" ht="13.7" hidden="1" customHeight="1">
      <c r="A1106" s="333"/>
      <c r="B1106" s="106" t="s">
        <v>222</v>
      </c>
      <c r="C1106" s="206"/>
      <c r="D1106" s="101"/>
      <c r="E1106" s="76">
        <f>E1101+E1105</f>
        <v>602912621.35922325</v>
      </c>
      <c r="F1106" s="76">
        <f>F1101+F1105</f>
        <v>602912621.35922325</v>
      </c>
      <c r="G1106" s="76">
        <f>G1101+G1105</f>
        <v>598446601.94174755</v>
      </c>
    </row>
    <row r="1107" spans="1:9" hidden="1">
      <c r="A1107" s="333" t="s">
        <v>228</v>
      </c>
      <c r="B1107" s="104" t="e">
        <f>#REF!</f>
        <v>#REF!</v>
      </c>
      <c r="C1107" s="206" t="s">
        <v>64</v>
      </c>
      <c r="D1107" s="112">
        <v>0.5</v>
      </c>
      <c r="E1107" s="112">
        <v>0.56999999999999995</v>
      </c>
      <c r="F1107" s="112">
        <v>0.6</v>
      </c>
      <c r="G1107" s="112">
        <v>0.65</v>
      </c>
    </row>
    <row r="1108" spans="1:9" ht="21.75" hidden="1" customHeight="1">
      <c r="A1108" s="333"/>
      <c r="B1108" s="106" t="s">
        <v>219</v>
      </c>
      <c r="C1108" s="206" t="s">
        <v>64</v>
      </c>
      <c r="D1108" s="78">
        <v>1</v>
      </c>
      <c r="E1108" s="78">
        <v>1</v>
      </c>
      <c r="F1108" s="78">
        <v>1</v>
      </c>
      <c r="G1108" s="78">
        <v>1</v>
      </c>
      <c r="H1108" s="78">
        <v>1</v>
      </c>
    </row>
    <row r="1109" spans="1:9" ht="21.75" hidden="1" customHeight="1">
      <c r="A1109" s="333"/>
      <c r="B1109" s="106" t="s">
        <v>220</v>
      </c>
      <c r="C1109" s="206" t="s">
        <v>64</v>
      </c>
      <c r="D1109" s="78"/>
      <c r="E1109" s="107" t="e">
        <f>(#REF!-E1108)/E1108</f>
        <v>#REF!</v>
      </c>
      <c r="F1109" s="107" t="e">
        <f>(#REF!-F1108)/F1108</f>
        <v>#REF!</v>
      </c>
      <c r="G1109" s="107" t="e">
        <f>(#REF!-G1108)/G1108</f>
        <v>#REF!</v>
      </c>
    </row>
    <row r="1110" spans="1:9" ht="21.75" hidden="1" customHeight="1">
      <c r="A1110" s="333"/>
      <c r="B1110" s="106" t="s">
        <v>221</v>
      </c>
      <c r="C1110" s="206" t="s">
        <v>64</v>
      </c>
      <c r="D1110" s="101"/>
      <c r="E1110" s="75" t="e">
        <f>E1109*E1080</f>
        <v>#REF!</v>
      </c>
      <c r="F1110" s="75" t="e">
        <f>F1109*F1080</f>
        <v>#REF!</v>
      </c>
      <c r="G1110" s="75" t="e">
        <f>G1109*G1080</f>
        <v>#REF!</v>
      </c>
    </row>
    <row r="1111" spans="1:9" ht="21.75" hidden="1" customHeight="1">
      <c r="A1111" s="333"/>
      <c r="B1111" s="106" t="s">
        <v>222</v>
      </c>
      <c r="C1111" s="206" t="s">
        <v>64</v>
      </c>
      <c r="D1111" s="101"/>
      <c r="E1111" s="75" t="e">
        <f>E1106+E1110</f>
        <v>#REF!</v>
      </c>
      <c r="F1111" s="75" t="e">
        <f>F1106+F1110</f>
        <v>#REF!</v>
      </c>
      <c r="G1111" s="75" t="e">
        <f>G1106+G1110</f>
        <v>#REF!</v>
      </c>
    </row>
    <row r="1112" spans="1:9" ht="37.5" hidden="1" customHeight="1">
      <c r="A1112" s="333" t="s">
        <v>229</v>
      </c>
      <c r="B1112" s="104" t="s">
        <v>230</v>
      </c>
      <c r="C1112" s="206" t="s">
        <v>64</v>
      </c>
      <c r="D1112" s="113" t="s">
        <v>231</v>
      </c>
      <c r="E1112" s="113" t="s">
        <v>232</v>
      </c>
      <c r="F1112" s="113" t="s">
        <v>233</v>
      </c>
      <c r="G1112" s="113" t="s">
        <v>231</v>
      </c>
    </row>
    <row r="1113" spans="1:9" ht="21.75" hidden="1" customHeight="1">
      <c r="A1113" s="333"/>
      <c r="B1113" s="106" t="s">
        <v>219</v>
      </c>
      <c r="C1113" s="206" t="s">
        <v>64</v>
      </c>
      <c r="D1113" s="78">
        <v>1</v>
      </c>
      <c r="E1113" s="78">
        <v>1</v>
      </c>
      <c r="F1113" s="78">
        <v>1</v>
      </c>
      <c r="G1113" s="78">
        <v>1</v>
      </c>
      <c r="H1113" s="78">
        <v>1</v>
      </c>
    </row>
    <row r="1114" spans="1:9" ht="21.75" hidden="1" customHeight="1">
      <c r="A1114" s="333"/>
      <c r="B1114" s="106" t="s">
        <v>220</v>
      </c>
      <c r="C1114" s="206" t="s">
        <v>64</v>
      </c>
      <c r="D1114" s="78"/>
      <c r="E1114" s="107" t="e">
        <f>(#REF!-E1113)/E1113</f>
        <v>#REF!</v>
      </c>
      <c r="F1114" s="107" t="e">
        <f>(#REF!-F1113)/F1113</f>
        <v>#REF!</v>
      </c>
      <c r="G1114" s="107" t="e">
        <f>(#REF!-G1113)/G1113</f>
        <v>#REF!</v>
      </c>
    </row>
    <row r="1115" spans="1:9" ht="21.75" hidden="1" customHeight="1">
      <c r="A1115" s="333"/>
      <c r="B1115" s="106" t="s">
        <v>221</v>
      </c>
      <c r="C1115" s="206" t="s">
        <v>64</v>
      </c>
      <c r="D1115" s="101"/>
      <c r="E1115" s="75" t="e">
        <f>E1114*E1080</f>
        <v>#REF!</v>
      </c>
      <c r="F1115" s="75" t="e">
        <f>F1114*F1080</f>
        <v>#REF!</v>
      </c>
      <c r="G1115" s="75" t="e">
        <f>G1114*G1080</f>
        <v>#REF!</v>
      </c>
    </row>
    <row r="1116" spans="1:9" ht="21.75" hidden="1" customHeight="1">
      <c r="A1116" s="333"/>
      <c r="B1116" s="106" t="s">
        <v>222</v>
      </c>
      <c r="C1116" s="206" t="s">
        <v>64</v>
      </c>
      <c r="D1116" s="101"/>
      <c r="E1116" s="75" t="e">
        <f>E1111+E1115</f>
        <v>#REF!</v>
      </c>
      <c r="F1116" s="75" t="e">
        <f>F1111+F1115</f>
        <v>#REF!</v>
      </c>
      <c r="G1116" s="75" t="e">
        <f>G1111+G1115</f>
        <v>#REF!</v>
      </c>
    </row>
    <row r="1117" spans="1:9" s="22" customFormat="1" ht="19.350000000000001" hidden="1" customHeight="1">
      <c r="A1117" s="98">
        <v>6</v>
      </c>
      <c r="B1117" s="96" t="s">
        <v>234</v>
      </c>
      <c r="C1117" s="65" t="s">
        <v>64</v>
      </c>
      <c r="D1117" s="102"/>
      <c r="E1117" s="270" t="e">
        <f>E1080+E1095+E1100+E1105+E1110+E1090+E1085+E1115</f>
        <v>#REF!</v>
      </c>
      <c r="F1117" s="270" t="e">
        <f>F1080+F1095+F1100+F1105+F1110+F1090+F1085+F1115</f>
        <v>#REF!</v>
      </c>
      <c r="G1117" s="270" t="e">
        <f>G1080+G1095+G1100+G1105+G1110+G1090+G1085+G1115</f>
        <v>#REF!</v>
      </c>
      <c r="I1117" s="23"/>
    </row>
    <row r="1118" spans="1:9" s="22" customFormat="1" ht="33" hidden="1" customHeight="1">
      <c r="A1118" s="98" t="s">
        <v>285</v>
      </c>
      <c r="B1118" s="96" t="s">
        <v>235</v>
      </c>
      <c r="C1118" s="65" t="s">
        <v>64</v>
      </c>
      <c r="D1118" s="102"/>
      <c r="E1118" s="334" t="e">
        <f>ROUND((E1117+F1117+G1117)/3,-7)</f>
        <v>#REF!</v>
      </c>
      <c r="F1118" s="334"/>
      <c r="G1118" s="334"/>
      <c r="I1118" s="23"/>
    </row>
    <row r="1119" spans="1:9" s="22" customFormat="1" ht="51.6" hidden="1" customHeight="1">
      <c r="A1119" s="98" t="s">
        <v>286</v>
      </c>
      <c r="B1119" s="96" t="s">
        <v>236</v>
      </c>
      <c r="C1119" s="65" t="s">
        <v>64</v>
      </c>
      <c r="D1119" s="102"/>
      <c r="E1119" s="155" t="e">
        <f>(E1117-E1118)/E1118</f>
        <v>#REF!</v>
      </c>
      <c r="F1119" s="155" t="e">
        <f>(F1117-E1118)/E1118</f>
        <v>#REF!</v>
      </c>
      <c r="G1119" s="155" t="e">
        <f>(G1117-E1118)/E1118</f>
        <v>#REF!</v>
      </c>
      <c r="I1119" s="23"/>
    </row>
    <row r="1120" spans="1:9" ht="21" hidden="1" customHeight="1">
      <c r="A1120" s="98">
        <v>7</v>
      </c>
      <c r="B1120" s="99" t="s">
        <v>237</v>
      </c>
      <c r="C1120" s="206" t="s">
        <v>64</v>
      </c>
      <c r="D1120" s="114"/>
      <c r="E1120" s="76" t="e">
        <f>ABS(E1095)+ABS(E1100)+ABS(E1105)+ABS(E1110)+ ABS(E1090)+ ABS(E1085)+ABS(E1115)</f>
        <v>#REF!</v>
      </c>
      <c r="F1120" s="76" t="e">
        <f>ABS(F1095)+ABS(F1100)+ABS(F1105)+ABS(F1110)+ ABS(F1090)+ ABS(F1085)+ABS(F1115)</f>
        <v>#REF!</v>
      </c>
      <c r="G1120" s="76" t="e">
        <f>ABS(G1095)+ABS(G1100)+ABS(G1105)+ABS(G1110)+ ABS(G1090)+ ABS(G1085)+ABS(G1115)</f>
        <v>#REF!</v>
      </c>
    </row>
    <row r="1121" spans="1:11" ht="18.600000000000001" hidden="1" customHeight="1">
      <c r="A1121" s="98">
        <v>8</v>
      </c>
      <c r="B1121" s="99" t="s">
        <v>238</v>
      </c>
      <c r="C1121" s="206" t="s">
        <v>64</v>
      </c>
      <c r="D1121" s="101"/>
      <c r="E1121" s="76">
        <v>1</v>
      </c>
      <c r="F1121" s="76">
        <v>1</v>
      </c>
      <c r="G1121" s="76">
        <v>1</v>
      </c>
    </row>
    <row r="1122" spans="1:11" ht="19.350000000000001" hidden="1" customHeight="1">
      <c r="A1122" s="98">
        <v>9</v>
      </c>
      <c r="B1122" s="99" t="s">
        <v>239</v>
      </c>
      <c r="C1122" s="206" t="s">
        <v>64</v>
      </c>
      <c r="D1122" s="101"/>
      <c r="E1122" s="115" t="s">
        <v>346</v>
      </c>
      <c r="F1122" s="115" t="s">
        <v>346</v>
      </c>
      <c r="G1122" s="115" t="s">
        <v>346</v>
      </c>
      <c r="H1122" s="116"/>
      <c r="I1122" s="116" t="e">
        <f>F1094+F1104+F1109</f>
        <v>#REF!</v>
      </c>
      <c r="J1122" s="116" t="e">
        <f>G1094+G1104+G1109</f>
        <v>#REF!</v>
      </c>
      <c r="K1122" s="116" t="e">
        <f>G1094+G1104+G1109</f>
        <v>#REF!</v>
      </c>
    </row>
    <row r="1123" spans="1:11" s="23" customFormat="1" ht="21" hidden="1" customHeight="1">
      <c r="A1123" s="265">
        <v>10</v>
      </c>
      <c r="B1123" s="118" t="s">
        <v>240</v>
      </c>
      <c r="C1123" s="118" t="s">
        <v>64</v>
      </c>
      <c r="D1123" s="119"/>
      <c r="E1123" s="120" t="e">
        <f>E1095+E1100+E1110+E1105+E1115+E1090+E1085</f>
        <v>#REF!</v>
      </c>
      <c r="F1123" s="120" t="e">
        <f>F1095+F1100+F1110+F1105+F1115+F1090+F1085</f>
        <v>#REF!</v>
      </c>
      <c r="G1123" s="120" t="e">
        <f>G1095+G1100+G1110+G1105+G1115+G1090+G1085</f>
        <v>#REF!</v>
      </c>
    </row>
    <row r="1124" spans="1:11" s="23" customFormat="1" ht="31.5" hidden="1">
      <c r="A1124" s="265"/>
      <c r="B1124" s="121" t="s">
        <v>241</v>
      </c>
      <c r="C1124" s="118" t="s">
        <v>64</v>
      </c>
      <c r="D1124" s="119"/>
      <c r="E1124" s="335" t="e">
        <f>ROUND(E1118,-6)</f>
        <v>#REF!</v>
      </c>
      <c r="F1124" s="335"/>
      <c r="G1124" s="335"/>
    </row>
    <row r="1125" spans="1:11" s="19" customFormat="1" ht="8.25" hidden="1" customHeight="1">
      <c r="A1125" s="122"/>
      <c r="B1125" s="122"/>
      <c r="C1125" s="122"/>
      <c r="D1125" s="122"/>
      <c r="E1125" s="23"/>
      <c r="F1125" s="23"/>
      <c r="G1125" s="23"/>
    </row>
    <row r="1126" spans="1:11" s="19" customFormat="1" ht="21.75" hidden="1" customHeight="1">
      <c r="A1126" s="122" t="s">
        <v>275</v>
      </c>
      <c r="B1126" s="336" t="s">
        <v>243</v>
      </c>
      <c r="C1126" s="336"/>
      <c r="D1126" s="336"/>
      <c r="E1126" s="336"/>
      <c r="F1126" s="336"/>
      <c r="G1126" s="336"/>
    </row>
    <row r="1127" spans="1:11" s="40" customFormat="1" ht="35.25" hidden="1" customHeight="1">
      <c r="A1127" s="337" t="s">
        <v>244</v>
      </c>
      <c r="B1127" s="337"/>
      <c r="C1127" s="337"/>
      <c r="D1127" s="337"/>
      <c r="E1127" s="337"/>
      <c r="F1127" s="337"/>
      <c r="G1127" s="337"/>
      <c r="I1127" s="85"/>
    </row>
    <row r="1128" spans="1:11" s="40" customFormat="1" ht="21" hidden="1" customHeight="1">
      <c r="A1128" s="123" t="s">
        <v>245</v>
      </c>
      <c r="C1128" s="40" t="s">
        <v>64</v>
      </c>
      <c r="E1128" s="124" t="e">
        <f>ROUND(E1124,-3)</f>
        <v>#REF!</v>
      </c>
      <c r="F1128" s="48" t="s">
        <v>246</v>
      </c>
      <c r="I1128" s="85"/>
    </row>
    <row r="1129" spans="1:11" s="19" customFormat="1" ht="5.25" hidden="1" customHeight="1">
      <c r="A1129" s="122"/>
      <c r="B1129" s="122"/>
      <c r="C1129" s="122"/>
      <c r="D1129" s="122"/>
      <c r="E1129" s="23"/>
      <c r="F1129" s="23"/>
      <c r="G1129" s="23"/>
    </row>
    <row r="1130" spans="1:11" s="40" customFormat="1" ht="24.75" hidden="1" customHeight="1">
      <c r="A1130" s="338" t="s">
        <v>247</v>
      </c>
      <c r="B1130" s="339"/>
      <c r="C1130" s="339"/>
      <c r="D1130" s="340"/>
      <c r="E1130" s="51" t="s">
        <v>174</v>
      </c>
      <c r="F1130" s="51" t="s">
        <v>175</v>
      </c>
      <c r="G1130" s="51" t="s">
        <v>176</v>
      </c>
      <c r="I1130" s="85"/>
    </row>
    <row r="1131" spans="1:11" s="40" customFormat="1" ht="24.75" hidden="1" customHeight="1">
      <c r="A1131" s="341"/>
      <c r="B1131" s="342"/>
      <c r="C1131" s="342"/>
      <c r="D1131" s="343"/>
      <c r="E1131" s="125" t="e">
        <f>E1119</f>
        <v>#REF!</v>
      </c>
      <c r="F1131" s="125" t="e">
        <f>F1119</f>
        <v>#REF!</v>
      </c>
      <c r="G1131" s="125" t="e">
        <f>G1119</f>
        <v>#REF!</v>
      </c>
      <c r="I1131" s="85"/>
    </row>
    <row r="1132" spans="1:11" s="40" customFormat="1" ht="24.75" hidden="1" customHeight="1">
      <c r="A1132" s="344"/>
      <c r="B1132" s="345"/>
      <c r="C1132" s="345"/>
      <c r="D1132" s="346"/>
      <c r="E1132" s="125" t="s">
        <v>248</v>
      </c>
      <c r="F1132" s="125" t="s">
        <v>248</v>
      </c>
      <c r="G1132" s="125" t="s">
        <v>248</v>
      </c>
      <c r="I1132" s="85"/>
    </row>
    <row r="1133" spans="1:11" s="40" customFormat="1" ht="5.25" hidden="1" customHeight="1">
      <c r="A1133" s="123"/>
      <c r="G1133" s="126"/>
      <c r="I1133" s="85"/>
    </row>
    <row r="1134" spans="1:11" s="40" customFormat="1" ht="21" hidden="1" customHeight="1">
      <c r="A1134" s="347" t="s">
        <v>249</v>
      </c>
      <c r="B1134" s="347"/>
      <c r="C1134" s="347"/>
      <c r="D1134" s="347"/>
      <c r="E1134" s="347"/>
      <c r="F1134" s="347"/>
      <c r="G1134" s="347"/>
      <c r="I1134" s="85"/>
    </row>
    <row r="1135" spans="1:11" s="40" customFormat="1" ht="6" hidden="1" customHeight="1">
      <c r="A1135" s="127"/>
      <c r="B1135" s="127"/>
      <c r="C1135" s="123"/>
      <c r="D1135" s="127"/>
      <c r="E1135" s="127"/>
      <c r="F1135" s="127"/>
      <c r="G1135" s="127"/>
      <c r="I1135" s="85"/>
    </row>
    <row r="1136" spans="1:11" s="48" customFormat="1" ht="21" hidden="1" customHeight="1">
      <c r="A1136" s="313" t="s">
        <v>250</v>
      </c>
      <c r="B1136" s="313"/>
      <c r="C1136" s="313"/>
      <c r="D1136" s="313"/>
      <c r="E1136" s="313"/>
      <c r="F1136" s="313"/>
      <c r="G1136" s="313"/>
      <c r="I1136" s="124"/>
    </row>
    <row r="1137" spans="1:9" s="48" customFormat="1" ht="21" hidden="1" customHeight="1">
      <c r="A1137" s="313" t="s">
        <v>251</v>
      </c>
      <c r="B1137" s="313"/>
      <c r="C1137" s="313"/>
      <c r="D1137" s="313"/>
      <c r="E1137" s="313"/>
      <c r="F1137" s="313"/>
      <c r="G1137" s="313"/>
      <c r="I1137" s="124"/>
    </row>
    <row r="1138" spans="1:9" s="48" customFormat="1" ht="41.25" hidden="1" customHeight="1">
      <c r="A1138" s="314" t="s">
        <v>252</v>
      </c>
      <c r="B1138" s="315"/>
      <c r="C1138" s="315"/>
      <c r="D1138" s="315"/>
      <c r="E1138" s="315"/>
      <c r="F1138" s="315"/>
      <c r="G1138" s="315"/>
      <c r="I1138" s="124"/>
    </row>
    <row r="1139" spans="1:9" s="48" customFormat="1" ht="28.5" hidden="1" customHeight="1">
      <c r="A1139" s="263"/>
      <c r="B1139" s="267" t="s">
        <v>253</v>
      </c>
      <c r="C1139" s="68"/>
      <c r="D1139" s="267"/>
      <c r="E1139" s="128" t="s">
        <v>254</v>
      </c>
      <c r="F1139" s="316"/>
      <c r="G1139" s="316"/>
      <c r="I1139" s="124"/>
    </row>
    <row r="1140" spans="1:9" s="48" customFormat="1" ht="21.6" hidden="1" customHeight="1">
      <c r="A1140" s="263"/>
      <c r="B1140" s="317" t="s">
        <v>255</v>
      </c>
      <c r="C1140" s="318"/>
      <c r="D1140" s="318"/>
      <c r="E1140" s="290" t="s">
        <v>256</v>
      </c>
      <c r="F1140" s="290"/>
      <c r="G1140" s="290"/>
      <c r="I1140" s="124"/>
    </row>
    <row r="1141" spans="1:9" s="48" customFormat="1" ht="21.6" hidden="1" customHeight="1">
      <c r="A1141" s="263"/>
      <c r="B1141" s="317"/>
      <c r="C1141" s="319"/>
      <c r="D1141" s="319"/>
      <c r="E1141" s="290" t="s">
        <v>257</v>
      </c>
      <c r="F1141" s="290"/>
      <c r="G1141" s="290"/>
      <c r="I1141" s="124"/>
    </row>
    <row r="1142" spans="1:9" s="48" customFormat="1" ht="21.6" hidden="1" customHeight="1">
      <c r="A1142" s="263"/>
      <c r="B1142" s="267"/>
      <c r="C1142" s="68"/>
      <c r="D1142" s="267"/>
      <c r="E1142" s="290" t="s">
        <v>258</v>
      </c>
      <c r="F1142" s="290"/>
      <c r="G1142" s="290"/>
      <c r="I1142" s="124"/>
    </row>
    <row r="1143" spans="1:9" s="48" customFormat="1" ht="21.6" hidden="1" customHeight="1">
      <c r="A1143" s="263"/>
      <c r="B1143" s="267"/>
      <c r="C1143" s="68"/>
      <c r="D1143" s="267"/>
      <c r="E1143" s="290" t="s">
        <v>259</v>
      </c>
      <c r="F1143" s="290"/>
      <c r="G1143" s="290"/>
      <c r="I1143" s="124"/>
    </row>
    <row r="1144" spans="1:9" s="48" customFormat="1" ht="21.6" hidden="1" customHeight="1">
      <c r="A1144" s="263"/>
      <c r="B1144" s="267" t="s">
        <v>260</v>
      </c>
      <c r="C1144" s="68"/>
      <c r="D1144" s="267"/>
      <c r="E1144" s="267"/>
      <c r="F1144" s="267"/>
      <c r="G1144" s="267"/>
      <c r="I1144" s="124"/>
    </row>
    <row r="1145" spans="1:9" s="49" customFormat="1" ht="10.5" hidden="1" customHeight="1">
      <c r="B1145" s="18"/>
      <c r="C1145" s="18"/>
      <c r="D1145" s="18"/>
      <c r="E1145" s="18"/>
      <c r="F1145" s="18"/>
      <c r="G1145" s="50"/>
    </row>
    <row r="1146" spans="1:9" s="52" customFormat="1" ht="39.75" hidden="1" customHeight="1">
      <c r="A1146" s="51" t="s">
        <v>1</v>
      </c>
      <c r="B1146" s="320" t="s">
        <v>261</v>
      </c>
      <c r="C1146" s="321"/>
      <c r="D1146" s="51" t="s">
        <v>262</v>
      </c>
      <c r="E1146" s="51" t="s">
        <v>263</v>
      </c>
      <c r="F1146" s="51" t="s">
        <v>264</v>
      </c>
      <c r="G1146" s="51" t="s">
        <v>40</v>
      </c>
      <c r="I1146" s="49"/>
    </row>
    <row r="1147" spans="1:9" ht="21.95" hidden="1" customHeight="1">
      <c r="A1147" s="54">
        <v>1</v>
      </c>
      <c r="B1147" s="295" t="s">
        <v>20</v>
      </c>
      <c r="C1147" s="297"/>
      <c r="D1147" s="129">
        <v>0.75</v>
      </c>
      <c r="E1147" s="129">
        <v>0.55000000000000004</v>
      </c>
      <c r="F1147" s="130">
        <f>D1147*E1147</f>
        <v>0.41250000000000003</v>
      </c>
      <c r="G1147" s="57"/>
    </row>
    <row r="1148" spans="1:9" ht="21.95" hidden="1" customHeight="1">
      <c r="A1148" s="54">
        <v>2</v>
      </c>
      <c r="B1148" s="295" t="s">
        <v>265</v>
      </c>
      <c r="C1148" s="297"/>
      <c r="D1148" s="129">
        <v>0.8</v>
      </c>
      <c r="E1148" s="129">
        <v>0.15</v>
      </c>
      <c r="F1148" s="130">
        <f>D1148*E1148</f>
        <v>0.12</v>
      </c>
      <c r="G1148" s="56"/>
    </row>
    <row r="1149" spans="1:9" ht="21.95" hidden="1" customHeight="1">
      <c r="A1149" s="54">
        <v>3</v>
      </c>
      <c r="B1149" s="295" t="s">
        <v>266</v>
      </c>
      <c r="C1149" s="297"/>
      <c r="D1149" s="129">
        <v>0.75</v>
      </c>
      <c r="E1149" s="129">
        <v>0.2</v>
      </c>
      <c r="F1149" s="130">
        <f>D1149*E1149</f>
        <v>0.15000000000000002</v>
      </c>
      <c r="G1149" s="101"/>
    </row>
    <row r="1150" spans="1:9" ht="21.95" hidden="1" customHeight="1">
      <c r="A1150" s="54">
        <v>4</v>
      </c>
      <c r="B1150" s="322" t="s">
        <v>267</v>
      </c>
      <c r="C1150" s="323"/>
      <c r="D1150" s="129">
        <v>0.7</v>
      </c>
      <c r="E1150" s="129">
        <v>0.1</v>
      </c>
      <c r="F1150" s="130">
        <f>D1150*E1150</f>
        <v>6.9999999999999993E-2</v>
      </c>
      <c r="G1150" s="101"/>
    </row>
    <row r="1151" spans="1:9" s="63" customFormat="1" ht="21.95" hidden="1" customHeight="1">
      <c r="A1151" s="54"/>
      <c r="B1151" s="324" t="s">
        <v>268</v>
      </c>
      <c r="C1151" s="325"/>
      <c r="D1151" s="326">
        <f>SUM(F1147:F1150)</f>
        <v>0.75249999999999995</v>
      </c>
      <c r="E1151" s="327"/>
      <c r="F1151" s="328"/>
      <c r="G1151" s="62"/>
      <c r="I1151" s="19"/>
    </row>
    <row r="1152" spans="1:9" s="63" customFormat="1" ht="21.95" hidden="1" customHeight="1">
      <c r="A1152" s="54"/>
      <c r="B1152" s="324" t="s">
        <v>269</v>
      </c>
      <c r="C1152" s="325"/>
      <c r="D1152" s="326">
        <f>1-D1151</f>
        <v>0.24750000000000005</v>
      </c>
      <c r="E1152" s="327"/>
      <c r="F1152" s="328"/>
      <c r="G1152" s="62"/>
      <c r="I1152" s="19"/>
    </row>
    <row r="1153" spans="1:9" s="63" customFormat="1" ht="8.25" hidden="1" customHeight="1">
      <c r="A1153" s="49"/>
      <c r="B1153" s="131"/>
      <c r="C1153" s="208"/>
      <c r="D1153" s="132"/>
      <c r="E1153" s="132"/>
      <c r="F1153" s="132"/>
      <c r="G1153" s="133"/>
      <c r="I1153" s="19"/>
    </row>
    <row r="1154" spans="1:9" ht="22.5" hidden="1" customHeight="1">
      <c r="A1154" s="303" t="s">
        <v>276</v>
      </c>
      <c r="B1154" s="303"/>
      <c r="C1154" s="303"/>
      <c r="D1154" s="303"/>
      <c r="E1154" s="303"/>
      <c r="F1154" s="303"/>
      <c r="G1154" s="303"/>
    </row>
    <row r="1155" spans="1:9" ht="7.5" hidden="1" customHeight="1">
      <c r="D1155" s="52"/>
    </row>
    <row r="1156" spans="1:9" ht="23.25" hidden="1" customHeight="1">
      <c r="D1156" s="52"/>
      <c r="G1156" s="134" t="s">
        <v>270</v>
      </c>
    </row>
    <row r="1157" spans="1:9" ht="7.5" hidden="1" customHeight="1">
      <c r="D1157" s="52"/>
    </row>
    <row r="1158" spans="1:9" s="136" customFormat="1" ht="25.35" hidden="1" customHeight="1">
      <c r="A1158" s="307" t="s">
        <v>271</v>
      </c>
      <c r="B1158" s="308"/>
      <c r="C1158" s="308"/>
      <c r="D1158" s="309"/>
      <c r="E1158" s="135" t="s">
        <v>6</v>
      </c>
      <c r="F1158" s="135" t="s">
        <v>287</v>
      </c>
      <c r="G1158" s="135" t="s">
        <v>8</v>
      </c>
      <c r="I1158" s="137"/>
    </row>
    <row r="1159" spans="1:9" s="141" customFormat="1" ht="27" hidden="1" customHeight="1">
      <c r="A1159" s="349" t="e">
        <f>D933</f>
        <v>#REF!</v>
      </c>
      <c r="B1159" s="311"/>
      <c r="C1159" s="311"/>
      <c r="D1159" s="312"/>
      <c r="E1159" s="138">
        <v>1</v>
      </c>
      <c r="F1159" s="139" t="e">
        <f>E1128</f>
        <v>#REF!</v>
      </c>
      <c r="G1159" s="140" t="e">
        <f>ROUND(E1159*F1159,-6)</f>
        <v>#REF!</v>
      </c>
      <c r="I1159" s="142"/>
    </row>
    <row r="1160" spans="1:9" hidden="1"/>
    <row r="1161" spans="1:9" hidden="1"/>
    <row r="1162" spans="1:9" hidden="1"/>
    <row r="1163" spans="1:9" hidden="1"/>
    <row r="1164" spans="1:9" hidden="1"/>
    <row r="1165" spans="1:9" hidden="1"/>
    <row r="1166" spans="1:9" hidden="1"/>
    <row r="1167" spans="1:9" hidden="1"/>
    <row r="1168" spans="1:9" hidden="1"/>
    <row r="1169" spans="1:9" hidden="1"/>
    <row r="1170" spans="1:9" hidden="1"/>
    <row r="1171" spans="1:9" hidden="1"/>
    <row r="1172" spans="1:9" hidden="1"/>
    <row r="1173" spans="1:9" hidden="1"/>
    <row r="1174" spans="1:9" s="22" customFormat="1" hidden="1">
      <c r="A1174" s="22" t="s">
        <v>368</v>
      </c>
      <c r="B1174" s="22" t="e">
        <f>'Bảng tổng hợp kết quả'!#REF!</f>
        <v>#REF!</v>
      </c>
      <c r="F1174" s="156"/>
      <c r="I1174" s="23"/>
    </row>
    <row r="1175" spans="1:9" ht="19.7" hidden="1" customHeight="1">
      <c r="A1175" s="303" t="s">
        <v>272</v>
      </c>
      <c r="B1175" s="303"/>
      <c r="C1175" s="303"/>
      <c r="D1175" s="303"/>
      <c r="E1175" s="303"/>
      <c r="F1175" s="303"/>
      <c r="G1175" s="303"/>
    </row>
    <row r="1176" spans="1:9" hidden="1">
      <c r="A1176" s="24" t="s">
        <v>61</v>
      </c>
      <c r="B1176" s="261" t="s">
        <v>62</v>
      </c>
      <c r="C1176" s="22"/>
      <c r="D1176" s="303"/>
      <c r="E1176" s="303"/>
      <c r="F1176" s="303"/>
      <c r="G1176" s="303"/>
    </row>
    <row r="1177" spans="1:9" hidden="1">
      <c r="A1177" s="27" t="s">
        <v>55</v>
      </c>
      <c r="B1177" s="28" t="s">
        <v>63</v>
      </c>
      <c r="C1177" s="28" t="s">
        <v>64</v>
      </c>
      <c r="D1177" s="305" t="e">
        <f>B1174</f>
        <v>#REF!</v>
      </c>
      <c r="E1177" s="305"/>
      <c r="F1177" s="305"/>
      <c r="G1177" s="305"/>
    </row>
    <row r="1178" spans="1:9" hidden="1">
      <c r="A1178" s="27" t="s">
        <v>55</v>
      </c>
      <c r="B1178" s="266" t="s">
        <v>65</v>
      </c>
      <c r="C1178" s="28" t="s">
        <v>64</v>
      </c>
      <c r="D1178" s="305" t="s">
        <v>369</v>
      </c>
      <c r="E1178" s="305"/>
      <c r="F1178" s="305"/>
      <c r="G1178" s="305"/>
    </row>
    <row r="1179" spans="1:9" hidden="1">
      <c r="A1179" s="27" t="s">
        <v>55</v>
      </c>
      <c r="B1179" s="266" t="s">
        <v>4</v>
      </c>
      <c r="C1179" s="28" t="s">
        <v>64</v>
      </c>
      <c r="D1179" s="306" t="s">
        <v>36</v>
      </c>
      <c r="E1179" s="306"/>
      <c r="F1179" s="306"/>
      <c r="G1179" s="306"/>
    </row>
    <row r="1180" spans="1:9" hidden="1">
      <c r="A1180" s="27" t="s">
        <v>55</v>
      </c>
      <c r="B1180" s="266" t="s">
        <v>3</v>
      </c>
      <c r="C1180" s="28"/>
      <c r="D1180" s="266">
        <v>2019</v>
      </c>
      <c r="E1180" s="266"/>
      <c r="F1180" s="266"/>
      <c r="G1180" s="266"/>
    </row>
    <row r="1181" spans="1:9" hidden="1">
      <c r="A1181" s="27" t="s">
        <v>55</v>
      </c>
      <c r="B1181" s="30" t="s">
        <v>66</v>
      </c>
      <c r="C1181" s="30" t="s">
        <v>64</v>
      </c>
      <c r="D1181" s="301" t="s">
        <v>370</v>
      </c>
      <c r="E1181" s="301"/>
      <c r="F1181" s="301"/>
      <c r="G1181" s="301"/>
    </row>
    <row r="1182" spans="1:9" hidden="1">
      <c r="A1182" s="27" t="s">
        <v>55</v>
      </c>
      <c r="B1182" s="30" t="s">
        <v>67</v>
      </c>
      <c r="C1182" s="30" t="s">
        <v>64</v>
      </c>
      <c r="D1182" s="301" t="s">
        <v>371</v>
      </c>
      <c r="E1182" s="301"/>
      <c r="F1182" s="301"/>
      <c r="G1182" s="301"/>
    </row>
    <row r="1183" spans="1:9" hidden="1">
      <c r="A1183" s="27" t="s">
        <v>55</v>
      </c>
      <c r="B1183" s="30" t="s">
        <v>68</v>
      </c>
      <c r="C1183" s="30" t="s">
        <v>64</v>
      </c>
      <c r="D1183" s="301" t="s">
        <v>372</v>
      </c>
      <c r="E1183" s="301"/>
      <c r="F1183" s="301"/>
      <c r="G1183" s="301"/>
    </row>
    <row r="1184" spans="1:9" hidden="1">
      <c r="A1184" s="27" t="s">
        <v>55</v>
      </c>
      <c r="B1184" s="30" t="s">
        <v>69</v>
      </c>
      <c r="C1184" s="30" t="s">
        <v>64</v>
      </c>
      <c r="D1184" s="301" t="s">
        <v>373</v>
      </c>
      <c r="E1184" s="301"/>
      <c r="F1184" s="301"/>
      <c r="G1184" s="301"/>
    </row>
    <row r="1185" spans="1:7" hidden="1">
      <c r="A1185" s="27" t="s">
        <v>55</v>
      </c>
      <c r="B1185" s="30" t="s">
        <v>70</v>
      </c>
      <c r="C1185" s="30" t="s">
        <v>64</v>
      </c>
      <c r="D1185" s="301" t="s">
        <v>374</v>
      </c>
      <c r="E1185" s="301"/>
      <c r="F1185" s="301"/>
      <c r="G1185" s="301"/>
    </row>
    <row r="1186" spans="1:7" hidden="1">
      <c r="A1186" s="27" t="s">
        <v>55</v>
      </c>
      <c r="B1186" s="30" t="s">
        <v>71</v>
      </c>
      <c r="C1186" s="30" t="s">
        <v>64</v>
      </c>
      <c r="D1186" s="301" t="s">
        <v>375</v>
      </c>
      <c r="E1186" s="301"/>
      <c r="F1186" s="301"/>
      <c r="G1186" s="301"/>
    </row>
    <row r="1187" spans="1:7" hidden="1">
      <c r="A1187" s="27" t="s">
        <v>55</v>
      </c>
      <c r="B1187" s="30" t="s">
        <v>72</v>
      </c>
      <c r="C1187" s="30" t="s">
        <v>64</v>
      </c>
      <c r="D1187" s="301" t="s">
        <v>376</v>
      </c>
      <c r="E1187" s="301"/>
      <c r="F1187" s="301"/>
      <c r="G1187" s="301"/>
    </row>
    <row r="1188" spans="1:7" hidden="1">
      <c r="A1188" s="27" t="s">
        <v>55</v>
      </c>
      <c r="B1188" s="30" t="s">
        <v>73</v>
      </c>
      <c r="C1188" s="30" t="s">
        <v>64</v>
      </c>
      <c r="D1188" s="301" t="s">
        <v>377</v>
      </c>
      <c r="E1188" s="301"/>
      <c r="F1188" s="301"/>
      <c r="G1188" s="301"/>
    </row>
    <row r="1189" spans="1:7" hidden="1">
      <c r="A1189" s="27" t="s">
        <v>55</v>
      </c>
      <c r="B1189" s="30" t="s">
        <v>75</v>
      </c>
      <c r="C1189" s="30" t="s">
        <v>64</v>
      </c>
      <c r="D1189" s="301" t="s">
        <v>378</v>
      </c>
      <c r="E1189" s="301"/>
      <c r="F1189" s="301"/>
      <c r="G1189" s="301"/>
    </row>
    <row r="1190" spans="1:7" hidden="1">
      <c r="A1190" s="27" t="s">
        <v>55</v>
      </c>
      <c r="B1190" s="30" t="s">
        <v>78</v>
      </c>
      <c r="C1190" s="30" t="s">
        <v>64</v>
      </c>
      <c r="D1190" s="301" t="s">
        <v>320</v>
      </c>
      <c r="E1190" s="301"/>
      <c r="F1190" s="301"/>
      <c r="G1190" s="301"/>
    </row>
    <row r="1191" spans="1:7" hidden="1">
      <c r="A1191" s="27" t="s">
        <v>55</v>
      </c>
      <c r="B1191" s="30" t="s">
        <v>79</v>
      </c>
      <c r="C1191" s="30" t="s">
        <v>64</v>
      </c>
      <c r="D1191" s="301" t="s">
        <v>379</v>
      </c>
      <c r="E1191" s="301"/>
      <c r="F1191" s="301"/>
      <c r="G1191" s="301"/>
    </row>
    <row r="1192" spans="1:7" hidden="1">
      <c r="A1192" s="27" t="s">
        <v>55</v>
      </c>
      <c r="B1192" s="30" t="s">
        <v>80</v>
      </c>
      <c r="C1192" s="30" t="s">
        <v>64</v>
      </c>
      <c r="D1192" s="301" t="s">
        <v>394</v>
      </c>
      <c r="E1192" s="301"/>
      <c r="F1192" s="301"/>
      <c r="G1192" s="301"/>
    </row>
    <row r="1193" spans="1:7" ht="36" hidden="1" customHeight="1">
      <c r="A1193" s="27" t="s">
        <v>81</v>
      </c>
      <c r="B1193" s="28" t="s">
        <v>82</v>
      </c>
      <c r="C1193" s="30" t="s">
        <v>64</v>
      </c>
      <c r="D1193" s="348" t="s">
        <v>302</v>
      </c>
      <c r="E1193" s="348"/>
      <c r="F1193" s="348"/>
      <c r="G1193" s="348"/>
    </row>
    <row r="1194" spans="1:7" ht="21.75" hidden="1" customHeight="1">
      <c r="A1194" s="27" t="s">
        <v>55</v>
      </c>
      <c r="B1194" s="28" t="s">
        <v>83</v>
      </c>
      <c r="C1194" s="30" t="s">
        <v>64</v>
      </c>
      <c r="D1194" s="262" t="s">
        <v>84</v>
      </c>
      <c r="E1194" s="32" t="s">
        <v>85</v>
      </c>
      <c r="F1194" s="266" t="s">
        <v>86</v>
      </c>
      <c r="G1194" s="28" t="s">
        <v>87</v>
      </c>
    </row>
    <row r="1195" spans="1:7" ht="21.75" hidden="1" customHeight="1">
      <c r="A1195" s="27" t="s">
        <v>55</v>
      </c>
      <c r="B1195" s="5" t="s">
        <v>88</v>
      </c>
      <c r="C1195" s="30" t="s">
        <v>64</v>
      </c>
      <c r="D1195" s="262" t="s">
        <v>89</v>
      </c>
      <c r="E1195" s="32" t="s">
        <v>90</v>
      </c>
      <c r="F1195" s="266" t="s">
        <v>91</v>
      </c>
      <c r="G1195" s="28" t="s">
        <v>92</v>
      </c>
    </row>
    <row r="1196" spans="1:7" ht="21.75" hidden="1" customHeight="1">
      <c r="A1196" s="27" t="s">
        <v>55</v>
      </c>
      <c r="B1196" s="5" t="s">
        <v>93</v>
      </c>
      <c r="C1196" s="30" t="s">
        <v>64</v>
      </c>
      <c r="D1196" s="262" t="s">
        <v>94</v>
      </c>
      <c r="E1196" s="32" t="s">
        <v>90</v>
      </c>
      <c r="F1196" s="266" t="s">
        <v>95</v>
      </c>
      <c r="G1196" s="28" t="s">
        <v>92</v>
      </c>
    </row>
    <row r="1197" spans="1:7" ht="21.75" hidden="1" customHeight="1">
      <c r="A1197" s="27" t="s">
        <v>55</v>
      </c>
      <c r="B1197" s="5" t="s">
        <v>96</v>
      </c>
      <c r="C1197" s="30" t="s">
        <v>64</v>
      </c>
      <c r="D1197" s="262" t="s">
        <v>89</v>
      </c>
      <c r="E1197" s="32" t="s">
        <v>90</v>
      </c>
      <c r="F1197" s="266" t="s">
        <v>97</v>
      </c>
      <c r="G1197" s="28" t="s">
        <v>92</v>
      </c>
    </row>
    <row r="1198" spans="1:7" ht="21.75" hidden="1" customHeight="1">
      <c r="A1198" s="27" t="s">
        <v>55</v>
      </c>
      <c r="B1198" s="5" t="s">
        <v>98</v>
      </c>
      <c r="C1198" s="30" t="s">
        <v>64</v>
      </c>
      <c r="D1198" s="262" t="s">
        <v>99</v>
      </c>
      <c r="E1198" s="32" t="s">
        <v>90</v>
      </c>
      <c r="F1198" s="266" t="s">
        <v>100</v>
      </c>
      <c r="G1198" s="28" t="s">
        <v>92</v>
      </c>
    </row>
    <row r="1199" spans="1:7" ht="21.75" hidden="1" customHeight="1">
      <c r="A1199" s="27" t="s">
        <v>55</v>
      </c>
      <c r="B1199" s="5" t="s">
        <v>101</v>
      </c>
      <c r="C1199" s="30" t="s">
        <v>64</v>
      </c>
      <c r="D1199" s="262" t="s">
        <v>99</v>
      </c>
      <c r="E1199" s="32" t="s">
        <v>90</v>
      </c>
      <c r="F1199" s="266" t="s">
        <v>102</v>
      </c>
      <c r="G1199" s="28" t="s">
        <v>103</v>
      </c>
    </row>
    <row r="1200" spans="1:7" ht="21.75" hidden="1" customHeight="1">
      <c r="A1200" s="27" t="s">
        <v>55</v>
      </c>
      <c r="B1200" s="5" t="s">
        <v>104</v>
      </c>
      <c r="C1200" s="30" t="s">
        <v>64</v>
      </c>
      <c r="D1200" s="262" t="s">
        <v>94</v>
      </c>
      <c r="E1200" s="32" t="s">
        <v>90</v>
      </c>
      <c r="F1200" s="266" t="s">
        <v>105</v>
      </c>
      <c r="G1200" s="28" t="s">
        <v>106</v>
      </c>
    </row>
    <row r="1201" spans="1:7" ht="21.75" hidden="1" customHeight="1">
      <c r="A1201" s="27" t="s">
        <v>55</v>
      </c>
      <c r="B1201" s="5" t="s">
        <v>107</v>
      </c>
      <c r="C1201" s="30" t="s">
        <v>64</v>
      </c>
      <c r="D1201" s="262" t="s">
        <v>108</v>
      </c>
      <c r="E1201" s="32" t="s">
        <v>90</v>
      </c>
      <c r="F1201" s="266" t="s">
        <v>109</v>
      </c>
      <c r="G1201" s="28" t="s">
        <v>110</v>
      </c>
    </row>
    <row r="1202" spans="1:7" ht="21.75" hidden="1" customHeight="1">
      <c r="A1202" s="27" t="s">
        <v>55</v>
      </c>
      <c r="B1202" s="28" t="s">
        <v>111</v>
      </c>
      <c r="C1202" s="30" t="s">
        <v>64</v>
      </c>
      <c r="D1202" s="5" t="s">
        <v>112</v>
      </c>
      <c r="E1202" s="32" t="s">
        <v>90</v>
      </c>
      <c r="F1202" s="266" t="s">
        <v>113</v>
      </c>
      <c r="G1202" s="28" t="s">
        <v>110</v>
      </c>
    </row>
    <row r="1203" spans="1:7" ht="21.75" hidden="1" customHeight="1">
      <c r="A1203" s="27" t="s">
        <v>55</v>
      </c>
      <c r="B1203" s="28" t="s">
        <v>114</v>
      </c>
      <c r="C1203" s="30" t="s">
        <v>64</v>
      </c>
      <c r="D1203" s="262" t="s">
        <v>115</v>
      </c>
      <c r="E1203" s="32" t="s">
        <v>90</v>
      </c>
      <c r="F1203" s="266" t="s">
        <v>116</v>
      </c>
      <c r="G1203" s="28" t="s">
        <v>110</v>
      </c>
    </row>
    <row r="1204" spans="1:7" ht="21.75" hidden="1" customHeight="1">
      <c r="A1204" s="27" t="s">
        <v>55</v>
      </c>
      <c r="B1204" s="28" t="s">
        <v>117</v>
      </c>
      <c r="C1204" s="30" t="s">
        <v>64</v>
      </c>
      <c r="D1204" s="262" t="s">
        <v>94</v>
      </c>
      <c r="E1204" s="32" t="s">
        <v>90</v>
      </c>
      <c r="F1204" s="266" t="s">
        <v>118</v>
      </c>
      <c r="G1204" s="28" t="s">
        <v>110</v>
      </c>
    </row>
    <row r="1205" spans="1:7" ht="21.75" hidden="1" customHeight="1">
      <c r="A1205" s="27" t="s">
        <v>55</v>
      </c>
      <c r="B1205" s="28" t="s">
        <v>119</v>
      </c>
      <c r="C1205" s="30" t="s">
        <v>64</v>
      </c>
      <c r="D1205" s="262" t="s">
        <v>120</v>
      </c>
      <c r="E1205" s="32" t="s">
        <v>90</v>
      </c>
      <c r="F1205" s="266" t="s">
        <v>121</v>
      </c>
      <c r="G1205" s="28" t="s">
        <v>110</v>
      </c>
    </row>
    <row r="1206" spans="1:7" ht="21.75" hidden="1" customHeight="1">
      <c r="A1206" s="27" t="s">
        <v>55</v>
      </c>
      <c r="B1206" s="28" t="s">
        <v>122</v>
      </c>
      <c r="C1206" s="30" t="s">
        <v>64</v>
      </c>
      <c r="D1206" s="262" t="s">
        <v>108</v>
      </c>
      <c r="E1206" s="32" t="s">
        <v>90</v>
      </c>
      <c r="F1206" s="266" t="s">
        <v>123</v>
      </c>
      <c r="G1206" s="28" t="s">
        <v>110</v>
      </c>
    </row>
    <row r="1207" spans="1:7" ht="21.75" hidden="1" customHeight="1">
      <c r="A1207" s="27" t="s">
        <v>55</v>
      </c>
      <c r="B1207" s="28" t="s">
        <v>124</v>
      </c>
      <c r="C1207" s="30" t="s">
        <v>64</v>
      </c>
      <c r="D1207" s="262" t="s">
        <v>108</v>
      </c>
      <c r="E1207" s="32" t="s">
        <v>90</v>
      </c>
      <c r="F1207" s="266" t="s">
        <v>125</v>
      </c>
      <c r="G1207" s="28" t="s">
        <v>126</v>
      </c>
    </row>
    <row r="1208" spans="1:7" ht="21.75" hidden="1" customHeight="1">
      <c r="A1208" s="27" t="s">
        <v>55</v>
      </c>
      <c r="B1208" s="28" t="s">
        <v>127</v>
      </c>
      <c r="C1208" s="30" t="s">
        <v>64</v>
      </c>
      <c r="D1208" s="262" t="s">
        <v>108</v>
      </c>
      <c r="E1208" s="32" t="s">
        <v>90</v>
      </c>
      <c r="F1208" s="266" t="s">
        <v>128</v>
      </c>
      <c r="G1208" s="28" t="s">
        <v>129</v>
      </c>
    </row>
    <row r="1209" spans="1:7" ht="21.75" hidden="1" customHeight="1">
      <c r="A1209" s="27" t="s">
        <v>55</v>
      </c>
      <c r="B1209" s="28" t="s">
        <v>130</v>
      </c>
      <c r="C1209" s="30" t="s">
        <v>64</v>
      </c>
      <c r="D1209" s="262" t="s">
        <v>131</v>
      </c>
      <c r="E1209" s="32" t="s">
        <v>90</v>
      </c>
      <c r="F1209" s="266" t="s">
        <v>132</v>
      </c>
      <c r="G1209" s="28" t="s">
        <v>129</v>
      </c>
    </row>
    <row r="1210" spans="1:7" ht="21.75" hidden="1" customHeight="1">
      <c r="A1210" s="27" t="s">
        <v>55</v>
      </c>
      <c r="B1210" s="5" t="s">
        <v>133</v>
      </c>
      <c r="C1210" s="30" t="s">
        <v>64</v>
      </c>
      <c r="D1210" s="262" t="s">
        <v>134</v>
      </c>
      <c r="E1210" s="32" t="s">
        <v>90</v>
      </c>
      <c r="F1210" s="266" t="s">
        <v>135</v>
      </c>
      <c r="G1210" s="28" t="s">
        <v>129</v>
      </c>
    </row>
    <row r="1211" spans="1:7" ht="21.75" hidden="1" customHeight="1">
      <c r="A1211" s="27" t="s">
        <v>55</v>
      </c>
      <c r="B1211" s="28" t="s">
        <v>136</v>
      </c>
      <c r="C1211" s="30" t="s">
        <v>64</v>
      </c>
      <c r="D1211" s="262" t="s">
        <v>131</v>
      </c>
      <c r="E1211" s="32" t="s">
        <v>90</v>
      </c>
      <c r="F1211" s="266" t="s">
        <v>137</v>
      </c>
      <c r="G1211" s="28" t="s">
        <v>129</v>
      </c>
    </row>
    <row r="1212" spans="1:7" ht="21.75" hidden="1" customHeight="1">
      <c r="A1212" s="27" t="s">
        <v>55</v>
      </c>
      <c r="B1212" s="28" t="s">
        <v>138</v>
      </c>
      <c r="C1212" s="30" t="s">
        <v>64</v>
      </c>
      <c r="D1212" s="262" t="s">
        <v>131</v>
      </c>
      <c r="E1212" s="32" t="s">
        <v>90</v>
      </c>
      <c r="F1212" s="266" t="s">
        <v>139</v>
      </c>
      <c r="G1212" s="28" t="s">
        <v>87</v>
      </c>
    </row>
    <row r="1213" spans="1:7" ht="21.75" hidden="1" customHeight="1">
      <c r="A1213" s="27" t="s">
        <v>55</v>
      </c>
      <c r="B1213" s="28" t="s">
        <v>140</v>
      </c>
      <c r="C1213" s="30" t="s">
        <v>64</v>
      </c>
      <c r="D1213" s="262" t="s">
        <v>94</v>
      </c>
      <c r="E1213" s="32" t="s">
        <v>90</v>
      </c>
      <c r="F1213" s="266" t="s">
        <v>141</v>
      </c>
      <c r="G1213" s="28" t="s">
        <v>87</v>
      </c>
    </row>
    <row r="1214" spans="1:7" ht="21.75" hidden="1" customHeight="1">
      <c r="A1214" s="27" t="s">
        <v>55</v>
      </c>
      <c r="B1214" s="28" t="s">
        <v>142</v>
      </c>
      <c r="C1214" s="30" t="s">
        <v>64</v>
      </c>
      <c r="D1214" s="262" t="s">
        <v>94</v>
      </c>
      <c r="E1214" s="32" t="s">
        <v>90</v>
      </c>
      <c r="F1214" s="266" t="s">
        <v>143</v>
      </c>
      <c r="G1214" s="28" t="s">
        <v>144</v>
      </c>
    </row>
    <row r="1215" spans="1:7" ht="21.75" hidden="1" customHeight="1">
      <c r="A1215" s="27" t="s">
        <v>55</v>
      </c>
      <c r="B1215" s="28" t="s">
        <v>145</v>
      </c>
      <c r="C1215" s="30" t="s">
        <v>64</v>
      </c>
      <c r="D1215" s="262" t="s">
        <v>99</v>
      </c>
      <c r="E1215" s="32" t="s">
        <v>90</v>
      </c>
      <c r="F1215" s="266" t="s">
        <v>146</v>
      </c>
      <c r="G1215" s="28" t="s">
        <v>147</v>
      </c>
    </row>
    <row r="1216" spans="1:7" ht="21.75" hidden="1" customHeight="1">
      <c r="A1216" s="27" t="s">
        <v>55</v>
      </c>
      <c r="B1216" s="28" t="s">
        <v>148</v>
      </c>
      <c r="C1216" s="30" t="s">
        <v>64</v>
      </c>
      <c r="D1216" s="262" t="s">
        <v>99</v>
      </c>
      <c r="E1216" s="32" t="s">
        <v>90</v>
      </c>
      <c r="F1216" s="266" t="s">
        <v>149</v>
      </c>
      <c r="G1216" s="28" t="s">
        <v>150</v>
      </c>
    </row>
    <row r="1217" spans="1:9" ht="21.75" hidden="1" customHeight="1">
      <c r="A1217" s="27" t="s">
        <v>55</v>
      </c>
      <c r="B1217" s="5" t="s">
        <v>151</v>
      </c>
      <c r="C1217" s="30" t="s">
        <v>64</v>
      </c>
      <c r="D1217" s="262" t="s">
        <v>99</v>
      </c>
      <c r="E1217" s="32" t="s">
        <v>90</v>
      </c>
      <c r="F1217" s="5" t="s">
        <v>152</v>
      </c>
      <c r="G1217" s="33" t="s">
        <v>147</v>
      </c>
    </row>
    <row r="1218" spans="1:9" ht="21.75" hidden="1" customHeight="1">
      <c r="A1218" s="27" t="s">
        <v>55</v>
      </c>
      <c r="B1218" s="5" t="s">
        <v>153</v>
      </c>
      <c r="C1218" s="30" t="s">
        <v>64</v>
      </c>
      <c r="D1218" s="33" t="s">
        <v>94</v>
      </c>
      <c r="E1218" s="32" t="s">
        <v>90</v>
      </c>
      <c r="F1218" s="5" t="s">
        <v>154</v>
      </c>
      <c r="G1218" s="33" t="s">
        <v>155</v>
      </c>
    </row>
    <row r="1219" spans="1:9" ht="21.75" hidden="1" customHeight="1">
      <c r="A1219" s="27" t="s">
        <v>55</v>
      </c>
      <c r="B1219" s="5" t="s">
        <v>156</v>
      </c>
      <c r="C1219" s="30" t="s">
        <v>64</v>
      </c>
      <c r="D1219" s="33" t="s">
        <v>115</v>
      </c>
      <c r="E1219" s="32" t="s">
        <v>90</v>
      </c>
      <c r="F1219" s="5" t="s">
        <v>157</v>
      </c>
      <c r="G1219" s="33" t="s">
        <v>155</v>
      </c>
    </row>
    <row r="1220" spans="1:9" ht="21.75" hidden="1" customHeight="1">
      <c r="A1220" s="27" t="s">
        <v>55</v>
      </c>
      <c r="B1220" s="5" t="s">
        <v>158</v>
      </c>
      <c r="C1220" s="30" t="s">
        <v>64</v>
      </c>
      <c r="D1220" s="33" t="s">
        <v>99</v>
      </c>
      <c r="E1220" s="32" t="s">
        <v>90</v>
      </c>
      <c r="F1220" s="5" t="s">
        <v>159</v>
      </c>
      <c r="G1220" s="33" t="s">
        <v>155</v>
      </c>
    </row>
    <row r="1221" spans="1:9" ht="21.75" hidden="1" customHeight="1">
      <c r="A1221" s="27" t="s">
        <v>55</v>
      </c>
      <c r="B1221" s="5" t="s">
        <v>160</v>
      </c>
      <c r="C1221" s="30" t="s">
        <v>64</v>
      </c>
      <c r="D1221" s="33" t="s">
        <v>161</v>
      </c>
      <c r="E1221" s="32"/>
      <c r="F1221" s="266"/>
      <c r="G1221" s="28"/>
    </row>
    <row r="1222" spans="1:9" ht="21.75" hidden="1" customHeight="1">
      <c r="A1222" s="27" t="s">
        <v>55</v>
      </c>
      <c r="C1222" s="30" t="s">
        <v>64</v>
      </c>
      <c r="E1222" s="32"/>
      <c r="F1222" s="266"/>
      <c r="G1222" s="28"/>
    </row>
    <row r="1223" spans="1:9" ht="21.75" hidden="1" customHeight="1">
      <c r="A1223" s="27" t="s">
        <v>55</v>
      </c>
      <c r="C1223" s="30" t="s">
        <v>64</v>
      </c>
      <c r="E1223" s="32"/>
      <c r="F1223" s="266"/>
      <c r="G1223" s="28"/>
    </row>
    <row r="1224" spans="1:9" ht="21.75" hidden="1" customHeight="1">
      <c r="A1224" s="27" t="s">
        <v>55</v>
      </c>
      <c r="C1224" s="30" t="s">
        <v>64</v>
      </c>
      <c r="E1224" s="32"/>
      <c r="F1224" s="266"/>
      <c r="G1224" s="28"/>
    </row>
    <row r="1225" spans="1:9" ht="21.75" hidden="1" customHeight="1">
      <c r="A1225" s="27" t="s">
        <v>55</v>
      </c>
      <c r="C1225" s="30" t="s">
        <v>64</v>
      </c>
      <c r="E1225" s="32"/>
      <c r="F1225" s="266"/>
      <c r="G1225" s="28"/>
    </row>
    <row r="1226" spans="1:9" ht="21.75" hidden="1" customHeight="1">
      <c r="A1226" s="27" t="s">
        <v>55</v>
      </c>
      <c r="B1226" s="5" t="s">
        <v>116</v>
      </c>
      <c r="C1226" s="30" t="s">
        <v>64</v>
      </c>
      <c r="D1226" s="33" t="s">
        <v>161</v>
      </c>
      <c r="E1226" s="34"/>
      <c r="F1226" s="266" t="s">
        <v>162</v>
      </c>
      <c r="G1226" s="28" t="s">
        <v>147</v>
      </c>
    </row>
    <row r="1227" spans="1:9" ht="21.75" hidden="1" customHeight="1">
      <c r="A1227" s="27" t="s">
        <v>55</v>
      </c>
      <c r="B1227" s="28" t="s">
        <v>138</v>
      </c>
      <c r="C1227" s="30" t="s">
        <v>64</v>
      </c>
      <c r="D1227" s="262" t="s">
        <v>131</v>
      </c>
      <c r="E1227" s="32"/>
      <c r="F1227" s="266"/>
      <c r="G1227" s="28"/>
    </row>
    <row r="1228" spans="1:9" ht="8.25" hidden="1" customHeight="1">
      <c r="A1228" s="19"/>
      <c r="B1228" s="314"/>
      <c r="C1228" s="314"/>
      <c r="D1228" s="314"/>
      <c r="E1228" s="314"/>
      <c r="F1228" s="314"/>
      <c r="G1228" s="314"/>
    </row>
    <row r="1229" spans="1:9" ht="21" hidden="1" customHeight="1">
      <c r="A1229" s="303" t="s">
        <v>273</v>
      </c>
      <c r="B1229" s="303"/>
      <c r="C1229" s="303"/>
      <c r="D1229" s="303"/>
      <c r="E1229" s="303"/>
      <c r="F1229" s="303"/>
      <c r="G1229" s="303"/>
    </row>
    <row r="1230" spans="1:9" ht="21.75" hidden="1" customHeight="1">
      <c r="A1230" s="303" t="s">
        <v>163</v>
      </c>
      <c r="B1230" s="303"/>
      <c r="C1230" s="303"/>
      <c r="D1230" s="303"/>
      <c r="E1230" s="303"/>
      <c r="F1230" s="303"/>
      <c r="G1230" s="303"/>
    </row>
    <row r="1231" spans="1:9" ht="36" hidden="1" customHeight="1">
      <c r="A1231" s="315" t="s">
        <v>164</v>
      </c>
      <c r="B1231" s="315"/>
      <c r="C1231" s="315"/>
      <c r="D1231" s="315"/>
      <c r="E1231" s="315"/>
      <c r="F1231" s="315"/>
      <c r="G1231" s="315"/>
      <c r="H1231" s="36"/>
      <c r="I1231" s="37"/>
    </row>
    <row r="1232" spans="1:9" s="40" customFormat="1" ht="3" hidden="1" customHeight="1">
      <c r="A1232" s="359"/>
      <c r="B1232" s="359"/>
      <c r="C1232" s="359"/>
      <c r="D1232" s="359"/>
      <c r="E1232" s="359"/>
      <c r="F1232" s="359"/>
      <c r="G1232" s="359"/>
      <c r="H1232" s="38"/>
      <c r="I1232" s="39"/>
    </row>
    <row r="1233" spans="1:9" s="40" customFormat="1" ht="32.25" hidden="1" customHeight="1">
      <c r="A1233" s="41" t="s">
        <v>55</v>
      </c>
      <c r="B1233" s="360" t="s">
        <v>165</v>
      </c>
      <c r="C1233" s="360"/>
      <c r="D1233" s="360"/>
      <c r="E1233" s="360"/>
      <c r="F1233" s="360"/>
      <c r="G1233" s="360"/>
      <c r="H1233" s="42" t="s">
        <v>166</v>
      </c>
      <c r="I1233" s="43"/>
    </row>
    <row r="1234" spans="1:9" s="40" customFormat="1" ht="32.25" hidden="1" customHeight="1">
      <c r="A1234" s="41" t="s">
        <v>55</v>
      </c>
      <c r="B1234" s="360" t="s">
        <v>167</v>
      </c>
      <c r="C1234" s="360"/>
      <c r="D1234" s="360"/>
      <c r="E1234" s="360"/>
      <c r="F1234" s="360"/>
      <c r="G1234" s="360"/>
      <c r="H1234" s="42" t="s">
        <v>168</v>
      </c>
      <c r="I1234" s="44"/>
    </row>
    <row r="1235" spans="1:9" s="40" customFormat="1" ht="32.25" hidden="1" customHeight="1">
      <c r="A1235" s="41" t="s">
        <v>55</v>
      </c>
      <c r="B1235" s="360" t="s">
        <v>169</v>
      </c>
      <c r="C1235" s="360"/>
      <c r="D1235" s="360"/>
      <c r="E1235" s="360"/>
      <c r="F1235" s="360"/>
      <c r="G1235" s="360"/>
      <c r="H1235" s="361" t="s">
        <v>170</v>
      </c>
      <c r="I1235" s="362"/>
    </row>
    <row r="1236" spans="1:9" s="48" customFormat="1" hidden="1">
      <c r="A1236" s="45" t="s">
        <v>81</v>
      </c>
      <c r="B1236" s="350" t="s">
        <v>171</v>
      </c>
      <c r="C1236" s="350"/>
      <c r="D1236" s="350"/>
      <c r="E1236" s="350"/>
      <c r="F1236" s="350"/>
      <c r="G1236" s="350"/>
      <c r="H1236" s="46"/>
      <c r="I1236" s="47"/>
    </row>
    <row r="1237" spans="1:9" s="49" customFormat="1" ht="10.5" hidden="1" customHeight="1">
      <c r="B1237" s="18"/>
      <c r="C1237" s="18"/>
      <c r="D1237" s="18"/>
      <c r="E1237" s="18"/>
      <c r="F1237" s="18"/>
      <c r="G1237" s="50"/>
    </row>
    <row r="1238" spans="1:9" s="52" customFormat="1" ht="24.75" hidden="1" customHeight="1">
      <c r="A1238" s="51" t="s">
        <v>1</v>
      </c>
      <c r="B1238" s="51" t="s">
        <v>172</v>
      </c>
      <c r="C1238" s="65"/>
      <c r="D1238" s="51" t="s">
        <v>173</v>
      </c>
      <c r="E1238" s="51" t="s">
        <v>174</v>
      </c>
      <c r="F1238" s="51" t="s">
        <v>175</v>
      </c>
      <c r="G1238" s="51" t="s">
        <v>176</v>
      </c>
      <c r="I1238" s="268"/>
    </row>
    <row r="1239" spans="1:9" ht="16.350000000000001" hidden="1" customHeight="1">
      <c r="A1239" s="54">
        <v>1</v>
      </c>
      <c r="B1239" s="55" t="s">
        <v>177</v>
      </c>
      <c r="C1239" s="202" t="s">
        <v>64</v>
      </c>
      <c r="D1239" s="57" t="s">
        <v>278</v>
      </c>
      <c r="E1239" s="57" t="str">
        <f>D1239</f>
        <v>Chở người và hàng hóa</v>
      </c>
      <c r="F1239" s="57" t="str">
        <f>D1239</f>
        <v>Chở người và hàng hóa</v>
      </c>
      <c r="G1239" s="57" t="str">
        <f>D1239</f>
        <v>Chở người và hàng hóa</v>
      </c>
    </row>
    <row r="1240" spans="1:9" ht="34.700000000000003" hidden="1" customHeight="1">
      <c r="A1240" s="54">
        <v>2</v>
      </c>
      <c r="B1240" s="55" t="s">
        <v>178</v>
      </c>
      <c r="C1240" s="202" t="s">
        <v>64</v>
      </c>
      <c r="D1240" s="58" t="s">
        <v>380</v>
      </c>
      <c r="E1240" s="58" t="str">
        <f>D1240</f>
        <v>Ô tô tải (PICUP ca bin kép)</v>
      </c>
      <c r="F1240" s="58" t="str">
        <f>D1240</f>
        <v>Ô tô tải (PICUP ca bin kép)</v>
      </c>
      <c r="G1240" s="58" t="str">
        <f>D1240</f>
        <v>Ô tô tải (PICUP ca bin kép)</v>
      </c>
    </row>
    <row r="1241" spans="1:9" hidden="1">
      <c r="A1241" s="59" t="s">
        <v>55</v>
      </c>
      <c r="B1241" s="55" t="s">
        <v>179</v>
      </c>
      <c r="C1241" s="202"/>
      <c r="D1241" s="58" t="str">
        <f>D1178</f>
        <v>MITSHUBISHI</v>
      </c>
      <c r="E1241" s="58" t="str">
        <f>D1241</f>
        <v>MITSHUBISHI</v>
      </c>
      <c r="F1241" s="58" t="str">
        <f>E1241</f>
        <v>MITSHUBISHI</v>
      </c>
      <c r="G1241" s="58" t="str">
        <f>F1241</f>
        <v>MITSHUBISHI</v>
      </c>
    </row>
    <row r="1242" spans="1:9" hidden="1">
      <c r="A1242" s="59" t="s">
        <v>55</v>
      </c>
      <c r="B1242" s="55" t="s">
        <v>3</v>
      </c>
      <c r="C1242" s="202"/>
      <c r="D1242" s="60">
        <f>D1180</f>
        <v>2019</v>
      </c>
      <c r="E1242" s="60">
        <f>D1242</f>
        <v>2019</v>
      </c>
      <c r="F1242" s="60">
        <f>D1242</f>
        <v>2019</v>
      </c>
      <c r="G1242" s="60">
        <f>D1242</f>
        <v>2019</v>
      </c>
    </row>
    <row r="1243" spans="1:9" hidden="1">
      <c r="A1243" s="59" t="s">
        <v>55</v>
      </c>
      <c r="B1243" s="55" t="s">
        <v>4</v>
      </c>
      <c r="C1243" s="202"/>
      <c r="D1243" s="58" t="str">
        <f>D1179</f>
        <v>Thái Lan</v>
      </c>
      <c r="E1243" s="58" t="str">
        <f>D1243</f>
        <v>Thái Lan</v>
      </c>
      <c r="F1243" s="58" t="str">
        <f>D1243</f>
        <v>Thái Lan</v>
      </c>
      <c r="G1243" s="58" t="str">
        <f>D1243</f>
        <v>Thái Lan</v>
      </c>
    </row>
    <row r="1244" spans="1:9" ht="64.349999999999994" hidden="1" customHeight="1">
      <c r="A1244" s="54">
        <v>3</v>
      </c>
      <c r="B1244" s="55" t="s">
        <v>180</v>
      </c>
      <c r="C1244" s="203" t="s">
        <v>64</v>
      </c>
      <c r="D1244" s="152"/>
      <c r="E1244" s="153" t="s">
        <v>41</v>
      </c>
      <c r="F1244" s="153" t="s">
        <v>42</v>
      </c>
      <c r="G1244" s="153" t="s">
        <v>43</v>
      </c>
    </row>
    <row r="1245" spans="1:9" s="63" customFormat="1" ht="21" hidden="1" customHeight="1">
      <c r="A1245" s="54">
        <v>4</v>
      </c>
      <c r="B1245" s="61" t="s">
        <v>181</v>
      </c>
      <c r="C1245" s="204" t="s">
        <v>64</v>
      </c>
      <c r="D1245" s="62" t="s">
        <v>279</v>
      </c>
      <c r="E1245" s="62" t="s">
        <v>279</v>
      </c>
      <c r="F1245" s="62" t="s">
        <v>279</v>
      </c>
      <c r="G1245" s="62" t="s">
        <v>279</v>
      </c>
      <c r="I1245" s="19"/>
    </row>
    <row r="1246" spans="1:9" s="67" customFormat="1" ht="30.6" hidden="1" customHeight="1">
      <c r="A1246" s="64">
        <v>5</v>
      </c>
      <c r="B1246" s="65" t="s">
        <v>182</v>
      </c>
      <c r="C1246" s="205" t="s">
        <v>64</v>
      </c>
      <c r="D1246" s="66" t="s">
        <v>183</v>
      </c>
      <c r="E1246" s="66" t="s">
        <v>183</v>
      </c>
      <c r="F1246" s="66" t="s">
        <v>183</v>
      </c>
      <c r="G1246" s="66" t="s">
        <v>183</v>
      </c>
      <c r="I1246" s="68"/>
    </row>
    <row r="1247" spans="1:9" ht="16.7" hidden="1" customHeight="1">
      <c r="A1247" s="269">
        <v>6</v>
      </c>
      <c r="B1247" s="70" t="s">
        <v>184</v>
      </c>
      <c r="C1247" s="205" t="s">
        <v>64</v>
      </c>
      <c r="D1247" s="71"/>
      <c r="E1247" s="72">
        <v>595000000</v>
      </c>
      <c r="F1247" s="72">
        <v>595000000</v>
      </c>
      <c r="G1247" s="72">
        <v>595000000</v>
      </c>
    </row>
    <row r="1248" spans="1:9" ht="21" hidden="1" customHeight="1">
      <c r="A1248" s="269">
        <v>7</v>
      </c>
      <c r="B1248" s="70" t="s">
        <v>185</v>
      </c>
      <c r="C1248" s="205" t="s">
        <v>64</v>
      </c>
      <c r="D1248" s="71"/>
      <c r="E1248" s="73">
        <v>0.92</v>
      </c>
      <c r="F1248" s="73">
        <v>0.92</v>
      </c>
      <c r="G1248" s="73">
        <v>0.92</v>
      </c>
      <c r="I1248" s="74" t="e">
        <f>E1362</f>
        <v>#REF!</v>
      </c>
    </row>
    <row r="1249" spans="1:9" ht="18" hidden="1" customHeight="1">
      <c r="A1249" s="269">
        <v>8</v>
      </c>
      <c r="B1249" s="70" t="s">
        <v>186</v>
      </c>
      <c r="C1249" s="205" t="s">
        <v>64</v>
      </c>
      <c r="D1249" s="71"/>
      <c r="E1249" s="75" t="s">
        <v>281</v>
      </c>
      <c r="F1249" s="75" t="s">
        <v>281</v>
      </c>
      <c r="G1249" s="75" t="s">
        <v>281</v>
      </c>
    </row>
    <row r="1250" spans="1:9" ht="20.45" hidden="1" customHeight="1">
      <c r="A1250" s="269">
        <v>9</v>
      </c>
      <c r="B1250" s="65" t="s">
        <v>187</v>
      </c>
      <c r="C1250" s="205" t="s">
        <v>64</v>
      </c>
      <c r="D1250" s="76" t="s">
        <v>188</v>
      </c>
      <c r="E1250" s="76" t="s">
        <v>188</v>
      </c>
      <c r="F1250" s="76" t="s">
        <v>188</v>
      </c>
      <c r="G1250" s="76" t="s">
        <v>188</v>
      </c>
    </row>
    <row r="1251" spans="1:9" ht="16.7" hidden="1" customHeight="1">
      <c r="A1251" s="77" t="s">
        <v>55</v>
      </c>
      <c r="B1251" s="65" t="s">
        <v>69</v>
      </c>
      <c r="C1251" s="205"/>
      <c r="D1251" s="76" t="str">
        <f>D1184</f>
        <v>Xám bạc</v>
      </c>
      <c r="E1251" s="76" t="s">
        <v>383</v>
      </c>
      <c r="F1251" s="76" t="s">
        <v>385</v>
      </c>
      <c r="G1251" s="76" t="s">
        <v>383</v>
      </c>
    </row>
    <row r="1252" spans="1:9" ht="16.7" hidden="1" customHeight="1">
      <c r="A1252" s="77" t="s">
        <v>55</v>
      </c>
      <c r="B1252" s="65" t="s">
        <v>189</v>
      </c>
      <c r="C1252" s="205"/>
      <c r="D1252" s="76" t="str">
        <f>D1192</f>
        <v>29H - 417.80</v>
      </c>
      <c r="E1252" s="76" t="s">
        <v>280</v>
      </c>
      <c r="F1252" s="76" t="s">
        <v>381</v>
      </c>
      <c r="G1252" s="76" t="s">
        <v>382</v>
      </c>
    </row>
    <row r="1253" spans="1:9" ht="16.7" hidden="1" customHeight="1">
      <c r="A1253" s="77" t="s">
        <v>55</v>
      </c>
      <c r="B1253" s="65" t="s">
        <v>190</v>
      </c>
      <c r="C1253" s="205"/>
      <c r="D1253" s="76">
        <v>65301</v>
      </c>
      <c r="E1253" s="76">
        <v>46000</v>
      </c>
      <c r="F1253" s="76">
        <v>80000</v>
      </c>
      <c r="G1253" s="76">
        <v>46000</v>
      </c>
    </row>
    <row r="1254" spans="1:9" ht="30.6" hidden="1" customHeight="1">
      <c r="A1254" s="64">
        <v>10</v>
      </c>
      <c r="B1254" s="65" t="s">
        <v>283</v>
      </c>
      <c r="C1254" s="205" t="s">
        <v>64</v>
      </c>
      <c r="D1254" s="71"/>
      <c r="E1254" s="79">
        <f>E1247*E1248</f>
        <v>547400000</v>
      </c>
      <c r="F1254" s="79">
        <f>F1247*F1248</f>
        <v>547400000</v>
      </c>
      <c r="G1254" s="79">
        <f>G1247*G1248</f>
        <v>547400000</v>
      </c>
    </row>
    <row r="1255" spans="1:9" ht="18.600000000000001" hidden="1" customHeight="1">
      <c r="A1255" s="269">
        <v>11</v>
      </c>
      <c r="B1255" s="70" t="s">
        <v>191</v>
      </c>
      <c r="C1255" s="205" t="s">
        <v>64</v>
      </c>
      <c r="D1255" s="80"/>
      <c r="E1255" s="16" t="s">
        <v>384</v>
      </c>
      <c r="F1255" s="81" t="s">
        <v>386</v>
      </c>
      <c r="G1255" s="81" t="s">
        <v>387</v>
      </c>
    </row>
    <row r="1256" spans="1:9" ht="21" hidden="1" customHeight="1">
      <c r="A1256" s="269">
        <v>12</v>
      </c>
      <c r="B1256" s="70" t="s">
        <v>192</v>
      </c>
      <c r="C1256" s="205" t="s">
        <v>64</v>
      </c>
      <c r="D1256" s="82"/>
      <c r="E1256" s="82" t="str">
        <f>D1245</f>
        <v>Tháng 10 năm 2023</v>
      </c>
      <c r="F1256" s="82" t="str">
        <f>E1256</f>
        <v>Tháng 10 năm 2023</v>
      </c>
      <c r="G1256" s="82" t="str">
        <f>E1256</f>
        <v>Tháng 10 năm 2023</v>
      </c>
    </row>
    <row r="1257" spans="1:9" hidden="1">
      <c r="G1257" s="83"/>
    </row>
    <row r="1258" spans="1:9" ht="22.5" hidden="1" customHeight="1">
      <c r="A1258" s="303" t="s">
        <v>193</v>
      </c>
      <c r="B1258" s="303"/>
      <c r="C1258" s="303"/>
      <c r="D1258" s="303"/>
      <c r="E1258" s="303"/>
      <c r="F1258" s="303"/>
      <c r="G1258" s="303"/>
    </row>
    <row r="1259" spans="1:9" s="40" customFormat="1" ht="54.75" hidden="1" customHeight="1">
      <c r="A1259" s="337" t="s">
        <v>194</v>
      </c>
      <c r="B1259" s="337"/>
      <c r="C1259" s="337"/>
      <c r="D1259" s="337"/>
      <c r="E1259" s="337"/>
      <c r="F1259" s="337"/>
      <c r="G1259" s="337"/>
      <c r="I1259" s="85"/>
    </row>
    <row r="1260" spans="1:9" s="40" customFormat="1" ht="72" hidden="1" customHeight="1">
      <c r="A1260" s="337" t="s">
        <v>195</v>
      </c>
      <c r="B1260" s="337"/>
      <c r="C1260" s="337"/>
      <c r="D1260" s="337"/>
      <c r="E1260" s="337"/>
      <c r="F1260" s="337"/>
      <c r="G1260" s="337"/>
      <c r="I1260" s="85"/>
    </row>
    <row r="1261" spans="1:9" s="40" customFormat="1" ht="21" hidden="1" customHeight="1">
      <c r="A1261" s="363" t="s">
        <v>196</v>
      </c>
      <c r="B1261" s="363"/>
      <c r="C1261" s="363"/>
      <c r="D1261" s="363"/>
      <c r="E1261" s="363"/>
      <c r="F1261" s="363"/>
      <c r="G1261" s="363"/>
      <c r="I1261" s="85"/>
    </row>
    <row r="1262" spans="1:9" s="40" customFormat="1" ht="21" hidden="1" customHeight="1">
      <c r="A1262" s="86" t="s">
        <v>55</v>
      </c>
      <c r="B1262" s="337" t="s">
        <v>197</v>
      </c>
      <c r="C1262" s="337"/>
      <c r="D1262" s="337"/>
      <c r="E1262" s="337"/>
      <c r="F1262" s="337"/>
      <c r="G1262" s="337"/>
      <c r="I1262" s="85"/>
    </row>
    <row r="1263" spans="1:9" s="40" customFormat="1" ht="21" hidden="1" customHeight="1">
      <c r="A1263" s="87"/>
      <c r="B1263" s="88" t="s">
        <v>198</v>
      </c>
      <c r="C1263" s="88"/>
      <c r="D1263" s="355" t="str">
        <f>D1326&amp;". Do lấy TSĐG làm chuẩn nên tổ thẩm định đánh giá TSĐG đạt tỷ lệ 100%"</f>
        <v>Giấy đăng ký xe, đăng kiểm xe. Do lấy TSĐG làm chuẩn nên tổ thẩm định đánh giá TSĐG đạt tỷ lệ 100%</v>
      </c>
      <c r="E1263" s="356"/>
      <c r="F1263" s="356"/>
      <c r="G1263" s="356"/>
      <c r="I1263" s="85"/>
    </row>
    <row r="1264" spans="1:9" s="40" customFormat="1" ht="21" hidden="1" customHeight="1">
      <c r="A1264" s="86" t="s">
        <v>199</v>
      </c>
      <c r="B1264" s="88" t="s">
        <v>200</v>
      </c>
      <c r="C1264" s="88" t="s">
        <v>64</v>
      </c>
      <c r="D1264" s="358" t="str">
        <f>E1326</f>
        <v>Giấy đăng ký xe, đăng kiểm xe</v>
      </c>
      <c r="E1264" s="358"/>
      <c r="F1264" s="332" t="str">
        <f>IF(D1265&gt;100%,"Lợi thế hơn tài sản thẩm định giá",IF(D1265=100%,"Tương đương tài sản thẩm định giá",IF(D1265&lt;100%,"Kém lợi thế hơn tài sản thẩm định giá")))</f>
        <v>Tương đương tài sản thẩm định giá</v>
      </c>
      <c r="G1264" s="332"/>
      <c r="I1264" s="85"/>
    </row>
    <row r="1265" spans="1:9" s="40" customFormat="1" ht="21" hidden="1" customHeight="1">
      <c r="A1265" s="86"/>
      <c r="B1265" s="271" t="s">
        <v>201</v>
      </c>
      <c r="C1265" s="88" t="s">
        <v>64</v>
      </c>
      <c r="D1265" s="90">
        <f>E1327</f>
        <v>1</v>
      </c>
      <c r="E1265" s="271"/>
      <c r="F1265" s="271"/>
      <c r="G1265" s="272"/>
      <c r="I1265" s="85"/>
    </row>
    <row r="1266" spans="1:9" s="40" customFormat="1" ht="21" hidden="1" customHeight="1">
      <c r="A1266" s="86" t="s">
        <v>199</v>
      </c>
      <c r="B1266" s="88" t="s">
        <v>202</v>
      </c>
      <c r="C1266" s="88" t="s">
        <v>64</v>
      </c>
      <c r="D1266" s="91" t="str">
        <f>F1326</f>
        <v>Giấy đăng ký xe, đăng kiểm xe</v>
      </c>
      <c r="E1266" s="92"/>
      <c r="F1266" s="332" t="str">
        <f>IF(D1267&gt;100%,"Lợi thế hơn tài sản thẩm định giá",IF(D1267=100%,"Tương đương tài sản thẩm định giá",IF(D1267&lt;100%,"Kém lợi thế hơn tài sản thẩm định giá")))</f>
        <v>Tương đương tài sản thẩm định giá</v>
      </c>
      <c r="G1266" s="332"/>
      <c r="I1266" s="85"/>
    </row>
    <row r="1267" spans="1:9" s="40" customFormat="1" ht="21" hidden="1" customHeight="1">
      <c r="A1267" s="86"/>
      <c r="B1267" s="271" t="s">
        <v>203</v>
      </c>
      <c r="C1267" s="88" t="s">
        <v>64</v>
      </c>
      <c r="D1267" s="90">
        <f>F1327</f>
        <v>1</v>
      </c>
      <c r="E1267" s="271"/>
      <c r="F1267" s="271"/>
      <c r="G1267" s="272"/>
      <c r="I1267" s="85"/>
    </row>
    <row r="1268" spans="1:9" s="40" customFormat="1" ht="21" hidden="1" customHeight="1">
      <c r="A1268" s="86" t="s">
        <v>199</v>
      </c>
      <c r="B1268" s="88" t="s">
        <v>204</v>
      </c>
      <c r="C1268" s="88" t="s">
        <v>64</v>
      </c>
      <c r="D1268" s="91" t="str">
        <f>G1326</f>
        <v>Giấy đăng ký xe, đăng kiểm xe</v>
      </c>
      <c r="E1268" s="92"/>
      <c r="F1268" s="332" t="str">
        <f>IF(D1269&gt;100%,"Lợi thế hơn tài sản thẩm định giá",IF(D1269=100%,"Tương đương tài sản thẩm định giá",IF(D1269&lt;100%,"Kém lợi thế hơn tài sản thẩm định giá")))</f>
        <v>Tương đương tài sản thẩm định giá</v>
      </c>
      <c r="G1268" s="332"/>
      <c r="I1268" s="85"/>
    </row>
    <row r="1269" spans="1:9" s="40" customFormat="1" ht="21" hidden="1" customHeight="1">
      <c r="A1269" s="86"/>
      <c r="B1269" s="271" t="s">
        <v>205</v>
      </c>
      <c r="C1269" s="88" t="s">
        <v>64</v>
      </c>
      <c r="D1269" s="90">
        <f>G1327</f>
        <v>1</v>
      </c>
      <c r="E1269" s="271"/>
      <c r="F1269" s="271"/>
      <c r="G1269" s="271"/>
      <c r="I1269" s="85"/>
    </row>
    <row r="1270" spans="1:9" s="40" customFormat="1" ht="21" hidden="1" customHeight="1">
      <c r="A1270" s="86" t="s">
        <v>55</v>
      </c>
      <c r="B1270" s="337" t="s">
        <v>206</v>
      </c>
      <c r="C1270" s="337"/>
      <c r="D1270" s="337"/>
      <c r="E1270" s="337"/>
      <c r="F1270" s="337"/>
      <c r="G1270" s="337"/>
      <c r="I1270" s="85"/>
    </row>
    <row r="1271" spans="1:9" s="40" customFormat="1" ht="21" hidden="1" customHeight="1">
      <c r="A1271" s="87"/>
      <c r="B1271" s="88" t="s">
        <v>198</v>
      </c>
      <c r="C1271" s="88"/>
      <c r="D1271" s="355" t="str">
        <f>D1331&amp;". Do lấy TSĐG làm chuẩn nên tổ thẩm định đánh giá TSĐG đạt tỷ lệ 100%"</f>
        <v>2019. Do lấy TSĐG làm chuẩn nên tổ thẩm định đánh giá TSĐG đạt tỷ lệ 100%</v>
      </c>
      <c r="E1271" s="356"/>
      <c r="F1271" s="356"/>
      <c r="G1271" s="356"/>
      <c r="I1271" s="85"/>
    </row>
    <row r="1272" spans="1:9" s="40" customFormat="1" ht="21" hidden="1" customHeight="1">
      <c r="A1272" s="86" t="s">
        <v>199</v>
      </c>
      <c r="B1272" s="88" t="s">
        <v>200</v>
      </c>
      <c r="C1272" s="88" t="s">
        <v>64</v>
      </c>
      <c r="D1272" s="358" t="s">
        <v>207</v>
      </c>
      <c r="E1272" s="358"/>
      <c r="F1272" s="332" t="str">
        <f>IF(D1273&gt;100%,"Lợi thế hơn tài sản thẩm định giá",IF(D1273=100%,"Tương đương tài sản thẩm định giá",IF(D1273&lt;100%,"Kém lợi thế hơn tài sản thẩm định giá")))</f>
        <v>Tương đương tài sản thẩm định giá</v>
      </c>
      <c r="G1272" s="332"/>
      <c r="I1272" s="85"/>
    </row>
    <row r="1273" spans="1:9" s="40" customFormat="1" ht="21" hidden="1" customHeight="1">
      <c r="A1273" s="86"/>
      <c r="B1273" s="271" t="s">
        <v>201</v>
      </c>
      <c r="C1273" s="88" t="s">
        <v>64</v>
      </c>
      <c r="D1273" s="90">
        <f>E1332</f>
        <v>1</v>
      </c>
      <c r="E1273" s="271"/>
      <c r="F1273" s="271"/>
      <c r="G1273" s="272"/>
      <c r="I1273" s="85"/>
    </row>
    <row r="1274" spans="1:9" s="40" customFormat="1" ht="21" hidden="1" customHeight="1">
      <c r="A1274" s="86" t="s">
        <v>199</v>
      </c>
      <c r="B1274" s="88" t="s">
        <v>202</v>
      </c>
      <c r="C1274" s="88" t="s">
        <v>64</v>
      </c>
      <c r="D1274" s="91" t="s">
        <v>207</v>
      </c>
      <c r="E1274" s="92"/>
      <c r="F1274" s="332" t="str">
        <f>IF(D1275&gt;100%,"Lợi thế hơn tài sản thẩm định giá",IF(D1275=100%,"Tương đương tài sản thẩm định giá",IF(D1275&lt;100%,"Kém lợi thế hơn tài sản thẩm định giá")))</f>
        <v>Tương đương tài sản thẩm định giá</v>
      </c>
      <c r="G1274" s="332"/>
      <c r="I1274" s="85"/>
    </row>
    <row r="1275" spans="1:9" s="40" customFormat="1" ht="21" hidden="1" customHeight="1">
      <c r="A1275" s="86"/>
      <c r="B1275" s="271" t="s">
        <v>203</v>
      </c>
      <c r="C1275" s="88" t="s">
        <v>64</v>
      </c>
      <c r="D1275" s="90">
        <f>F1332</f>
        <v>1</v>
      </c>
      <c r="E1275" s="271"/>
      <c r="F1275" s="271"/>
      <c r="G1275" s="272"/>
      <c r="I1275" s="85"/>
    </row>
    <row r="1276" spans="1:9" s="40" customFormat="1" ht="21" hidden="1" customHeight="1">
      <c r="A1276" s="86" t="s">
        <v>199</v>
      </c>
      <c r="B1276" s="88" t="s">
        <v>204</v>
      </c>
      <c r="C1276" s="88" t="s">
        <v>64</v>
      </c>
      <c r="D1276" s="91" t="s">
        <v>207</v>
      </c>
      <c r="E1276" s="92"/>
      <c r="F1276" s="332" t="str">
        <f>IF(D1277&gt;100%,"Lợi thế hơn tài sản thẩm định giá",IF(D1277=100%,"Tương đương tài sản thẩm định giá",IF(D1277&lt;100%,"Kém lợi thế hơn tài sản thẩm định giá")))</f>
        <v>Tương đương tài sản thẩm định giá</v>
      </c>
      <c r="G1276" s="332"/>
      <c r="I1276" s="85"/>
    </row>
    <row r="1277" spans="1:9" s="40" customFormat="1" ht="21" hidden="1" customHeight="1">
      <c r="A1277" s="86"/>
      <c r="B1277" s="271" t="s">
        <v>205</v>
      </c>
      <c r="C1277" s="88" t="s">
        <v>64</v>
      </c>
      <c r="D1277" s="90">
        <f>G1332</f>
        <v>1</v>
      </c>
      <c r="E1277" s="271"/>
      <c r="F1277" s="271"/>
      <c r="G1277" s="271"/>
      <c r="I1277" s="85"/>
    </row>
    <row r="1278" spans="1:9" s="272" customFormat="1" ht="21" hidden="1" customHeight="1">
      <c r="A1278" s="86" t="s">
        <v>55</v>
      </c>
      <c r="B1278" s="337" t="s">
        <v>208</v>
      </c>
      <c r="C1278" s="337"/>
      <c r="D1278" s="337"/>
      <c r="E1278" s="337"/>
      <c r="F1278" s="337"/>
      <c r="G1278" s="337"/>
      <c r="I1278" s="93"/>
    </row>
    <row r="1279" spans="1:9" s="272" customFormat="1" ht="23.45" hidden="1" customHeight="1">
      <c r="A1279" s="87"/>
      <c r="B1279" s="88" t="s">
        <v>198</v>
      </c>
      <c r="C1279" s="88"/>
      <c r="D1279" s="355" t="str">
        <f>D1336&amp;". Do lấy TSĐG làm chuẩn nên tổ thẩm định đánh giá TSĐG đạt tỷ lệ 100%"</f>
        <v>Xám bạc. Do lấy TSĐG làm chuẩn nên tổ thẩm định đánh giá TSĐG đạt tỷ lệ 100%</v>
      </c>
      <c r="E1279" s="356"/>
      <c r="F1279" s="356"/>
      <c r="G1279" s="356"/>
      <c r="I1279" s="93"/>
    </row>
    <row r="1280" spans="1:9" s="272" customFormat="1" ht="21" hidden="1" customHeight="1">
      <c r="A1280" s="86" t="s">
        <v>199</v>
      </c>
      <c r="B1280" s="88" t="s">
        <v>200</v>
      </c>
      <c r="C1280" s="88" t="s">
        <v>64</v>
      </c>
      <c r="D1280" s="358" t="str">
        <f>E1336</f>
        <v>Xám</v>
      </c>
      <c r="E1280" s="358"/>
      <c r="F1280" s="332" t="str">
        <f>IF(D1281&gt;100%,"Lợi thế hơn tài sản thẩm định giá",IF(D1281=100%,"Tương đương tài sản thẩm định giá",IF(D1281&lt;100%,"Kém lợi thế hơn tài sản thẩm định giá")))</f>
        <v>Tương đương tài sản thẩm định giá</v>
      </c>
      <c r="G1280" s="332"/>
      <c r="I1280" s="93"/>
    </row>
    <row r="1281" spans="1:9" s="272" customFormat="1" ht="21" hidden="1" customHeight="1">
      <c r="A1281" s="86"/>
      <c r="B1281" s="271" t="s">
        <v>201</v>
      </c>
      <c r="C1281" s="88" t="s">
        <v>64</v>
      </c>
      <c r="D1281" s="90">
        <v>1</v>
      </c>
      <c r="E1281" s="271"/>
      <c r="F1281" s="271"/>
      <c r="I1281" s="93"/>
    </row>
    <row r="1282" spans="1:9" s="272" customFormat="1" ht="21" hidden="1" customHeight="1">
      <c r="A1282" s="86" t="s">
        <v>199</v>
      </c>
      <c r="B1282" s="88" t="s">
        <v>202</v>
      </c>
      <c r="C1282" s="88" t="s">
        <v>64</v>
      </c>
      <c r="D1282" s="91" t="str">
        <f>F1336</f>
        <v>Đỏ</v>
      </c>
      <c r="E1282" s="92"/>
      <c r="F1282" s="332" t="str">
        <f>IF(D1283&gt;100%,"Lợi thế hơn tài sản thẩm định giá",IF(D1283=100%,"Tương đương tài sản thẩm định giá",IF(D1283&lt;100%,"Kém lợi thế hơn tài sản thẩm định giá")))</f>
        <v>Tương đương tài sản thẩm định giá</v>
      </c>
      <c r="G1282" s="332"/>
      <c r="I1282" s="93"/>
    </row>
    <row r="1283" spans="1:9" s="272" customFormat="1" ht="21" hidden="1" customHeight="1">
      <c r="A1283" s="86"/>
      <c r="B1283" s="271" t="s">
        <v>203</v>
      </c>
      <c r="C1283" s="88" t="s">
        <v>64</v>
      </c>
      <c r="D1283" s="90">
        <v>1</v>
      </c>
      <c r="E1283" s="271"/>
      <c r="F1283" s="271"/>
      <c r="I1283" s="93"/>
    </row>
    <row r="1284" spans="1:9" s="272" customFormat="1" ht="21" hidden="1" customHeight="1">
      <c r="A1284" s="86" t="s">
        <v>199</v>
      </c>
      <c r="B1284" s="88" t="s">
        <v>204</v>
      </c>
      <c r="C1284" s="88" t="s">
        <v>64</v>
      </c>
      <c r="D1284" s="91" t="str">
        <f>G1336</f>
        <v>Xám</v>
      </c>
      <c r="E1284" s="92"/>
      <c r="F1284" s="332" t="str">
        <f>IF(D1285&gt;100%,"Lợi thế hơn tài sản thẩm định giá",IF(D1285=100%,"Tương đương tài sản thẩm định giá",IF(D1285&lt;100%,"Kém lợi thế hơn tài sản thẩm định giá")))</f>
        <v>Lợi thế hơn tài sản thẩm định giá</v>
      </c>
      <c r="G1284" s="332"/>
      <c r="I1284" s="93"/>
    </row>
    <row r="1285" spans="1:9" s="272" customFormat="1" ht="21" hidden="1" customHeight="1">
      <c r="A1285" s="86"/>
      <c r="B1285" s="271" t="s">
        <v>205</v>
      </c>
      <c r="C1285" s="88" t="s">
        <v>64</v>
      </c>
      <c r="D1285" s="90">
        <v>1.05</v>
      </c>
      <c r="E1285" s="271"/>
      <c r="F1285" s="271"/>
      <c r="G1285" s="271"/>
      <c r="I1285" s="93"/>
    </row>
    <row r="1286" spans="1:9" s="272" customFormat="1" ht="21" hidden="1" customHeight="1">
      <c r="A1286" s="94" t="s">
        <v>55</v>
      </c>
      <c r="B1286" s="357" t="s">
        <v>209</v>
      </c>
      <c r="C1286" s="337"/>
      <c r="D1286" s="337"/>
      <c r="E1286" s="337"/>
      <c r="F1286" s="337"/>
      <c r="G1286" s="337"/>
      <c r="I1286" s="93"/>
    </row>
    <row r="1287" spans="1:9" s="272" customFormat="1" ht="21" hidden="1" customHeight="1">
      <c r="A1287" s="87"/>
      <c r="B1287" s="88" t="s">
        <v>198</v>
      </c>
      <c r="C1287" s="88"/>
      <c r="D1287" s="355" t="str">
        <f>D1341&amp;". Do lấy TSĐG làm chuẩn nên tổ thẩm định đánh giá TSĐG đạt tỷ lệ 100%"</f>
        <v>29H - 417.80. Do lấy TSĐG làm chuẩn nên tổ thẩm định đánh giá TSĐG đạt tỷ lệ 100%</v>
      </c>
      <c r="E1287" s="356"/>
      <c r="F1287" s="356"/>
      <c r="G1287" s="356"/>
      <c r="I1287" s="93"/>
    </row>
    <row r="1288" spans="1:9" s="272" customFormat="1" ht="21" hidden="1" customHeight="1">
      <c r="A1288" s="86" t="s">
        <v>199</v>
      </c>
      <c r="B1288" s="88" t="s">
        <v>200</v>
      </c>
      <c r="C1288" s="88" t="s">
        <v>64</v>
      </c>
      <c r="D1288" s="354" t="str">
        <f>E1341</f>
        <v>Hà Nội</v>
      </c>
      <c r="E1288" s="331"/>
      <c r="F1288" s="332" t="str">
        <f>IF(D1289&gt;100%,"Lợi thế hơn tài sản thẩm định giá",IF(D1289=100%,"Tương đương tài sản thẩm định giá",IF(D1289&lt;100%,"Kém lợi thế hơn tài sản thẩm định giá")))</f>
        <v>Tương đương tài sản thẩm định giá</v>
      </c>
      <c r="G1288" s="332"/>
      <c r="I1288" s="93"/>
    </row>
    <row r="1289" spans="1:9" s="272" customFormat="1" ht="21" hidden="1" customHeight="1">
      <c r="A1289" s="86"/>
      <c r="B1289" s="271" t="s">
        <v>201</v>
      </c>
      <c r="C1289" s="88" t="s">
        <v>64</v>
      </c>
      <c r="D1289" s="90">
        <v>1</v>
      </c>
      <c r="F1289" s="271"/>
      <c r="G1289" s="271"/>
      <c r="I1289" s="93"/>
    </row>
    <row r="1290" spans="1:9" s="272" customFormat="1" ht="21" hidden="1" customHeight="1">
      <c r="A1290" s="86" t="s">
        <v>199</v>
      </c>
      <c r="B1290" s="88" t="s">
        <v>202</v>
      </c>
      <c r="C1290" s="88" t="s">
        <v>64</v>
      </c>
      <c r="D1290" s="354" t="str">
        <f>F1341</f>
        <v>Bình Dương</v>
      </c>
      <c r="E1290" s="331"/>
      <c r="F1290" s="332" t="str">
        <f>IF(D1291&gt;100%,"Lợi thế hơn tài sản thẩm định giá",IF(D1291=100%,"Tương đương tài sản thẩm định giá",IF(D1291&lt;100%,"Kém lợi thế hơn tài sản thẩm định giá")))</f>
        <v>Tương đương tài sản thẩm định giá</v>
      </c>
      <c r="G1290" s="332"/>
      <c r="I1290" s="93"/>
    </row>
    <row r="1291" spans="1:9" s="272" customFormat="1" ht="21" hidden="1" customHeight="1">
      <c r="A1291" s="86"/>
      <c r="B1291" s="271" t="s">
        <v>203</v>
      </c>
      <c r="C1291" s="88" t="s">
        <v>64</v>
      </c>
      <c r="D1291" s="90">
        <v>1</v>
      </c>
      <c r="F1291" s="271"/>
      <c r="G1291" s="271"/>
      <c r="I1291" s="93"/>
    </row>
    <row r="1292" spans="1:9" s="272" customFormat="1" ht="21" hidden="1" customHeight="1">
      <c r="A1292" s="86" t="s">
        <v>199</v>
      </c>
      <c r="B1292" s="88" t="s">
        <v>204</v>
      </c>
      <c r="C1292" s="88" t="s">
        <v>64</v>
      </c>
      <c r="D1292" s="354" t="str">
        <f>G1341</f>
        <v>Lào Cai</v>
      </c>
      <c r="E1292" s="331"/>
      <c r="F1292" s="332" t="str">
        <f>IF(D1293&gt;100%,"Lợi thế hơn tài sản thẩm định giá",IF(D1293=100%,"Tương đương tài sản thẩm định giá",IF(D1293&lt;100%,"Kém lợi thế hơn tài sản thẩm định giá")))</f>
        <v>Tương đương tài sản thẩm định giá</v>
      </c>
      <c r="G1292" s="332"/>
      <c r="I1292" s="93"/>
    </row>
    <row r="1293" spans="1:9" s="272" customFormat="1" ht="21" hidden="1" customHeight="1">
      <c r="A1293" s="86"/>
      <c r="B1293" s="271" t="s">
        <v>205</v>
      </c>
      <c r="C1293" s="88" t="s">
        <v>64</v>
      </c>
      <c r="D1293" s="90">
        <v>1</v>
      </c>
      <c r="E1293" s="271"/>
      <c r="F1293" s="271"/>
      <c r="G1293" s="271"/>
      <c r="I1293" s="93"/>
    </row>
    <row r="1294" spans="1:9" s="272" customFormat="1" ht="21" hidden="1" customHeight="1">
      <c r="A1294" s="94" t="s">
        <v>55</v>
      </c>
      <c r="B1294" s="337" t="s">
        <v>210</v>
      </c>
      <c r="C1294" s="337"/>
      <c r="D1294" s="337"/>
      <c r="E1294" s="337"/>
      <c r="F1294" s="337"/>
      <c r="G1294" s="337"/>
      <c r="I1294" s="93"/>
    </row>
    <row r="1295" spans="1:9" s="272" customFormat="1" ht="21" hidden="1" customHeight="1">
      <c r="A1295" s="87"/>
      <c r="B1295" s="88" t="s">
        <v>198</v>
      </c>
      <c r="C1295" s="88"/>
      <c r="D1295" s="355" t="str">
        <f>D1346&amp;". Do lấy TSĐG làm chuẩn nên tổ thẩm định đánh giá TSĐG đạt tỷ lệ 100%"</f>
        <v>65301. Do lấy TSĐG làm chuẩn nên tổ thẩm định đánh giá TSĐG đạt tỷ lệ 100%</v>
      </c>
      <c r="E1295" s="356"/>
      <c r="F1295" s="356"/>
      <c r="G1295" s="356"/>
      <c r="I1295" s="93"/>
    </row>
    <row r="1296" spans="1:9" s="272" customFormat="1" ht="21" hidden="1" customHeight="1">
      <c r="A1296" s="86" t="s">
        <v>199</v>
      </c>
      <c r="B1296" s="88" t="s">
        <v>200</v>
      </c>
      <c r="C1296" s="88" t="s">
        <v>64</v>
      </c>
      <c r="D1296" s="91">
        <f>E1346</f>
        <v>46000</v>
      </c>
      <c r="E1296" s="92"/>
      <c r="F1296" s="332" t="str">
        <f>IF(D1297&gt;100%,"Lợi thế hơn tài sản thẩm định giá",IF(D1297=100%,"Tương đương tài sản thẩm định giá",IF(D1297&lt;100%,"Kém lợi thế hơn tài sản thẩm định giá")))</f>
        <v>Lợi thế hơn tài sản thẩm định giá</v>
      </c>
      <c r="G1296" s="332"/>
      <c r="I1296" s="93"/>
    </row>
    <row r="1297" spans="1:9" s="272" customFormat="1" ht="21" hidden="1" customHeight="1">
      <c r="A1297" s="87"/>
      <c r="B1297" s="271" t="s">
        <v>201</v>
      </c>
      <c r="C1297" s="88" t="s">
        <v>64</v>
      </c>
      <c r="D1297" s="90">
        <v>1.03</v>
      </c>
      <c r="E1297" s="271"/>
      <c r="F1297" s="271"/>
      <c r="G1297" s="271"/>
      <c r="I1297" s="93"/>
    </row>
    <row r="1298" spans="1:9" s="272" customFormat="1" ht="21" hidden="1" customHeight="1">
      <c r="A1298" s="86" t="s">
        <v>199</v>
      </c>
      <c r="B1298" s="88" t="s">
        <v>202</v>
      </c>
      <c r="C1298" s="88" t="s">
        <v>64</v>
      </c>
      <c r="D1298" s="91">
        <f>F1346</f>
        <v>80000</v>
      </c>
      <c r="E1298" s="92"/>
      <c r="F1298" s="332" t="str">
        <f>IF(D1299&gt;100%,"Lợi thế hơn tài sản thẩm định giá",IF(D1299=100%,"Tương đương tài sản thẩm định giá",IF(D1299&lt;100%,"Kém lợi thế hơn tài sản thẩm định giá")))</f>
        <v>Lợi thế hơn tài sản thẩm định giá</v>
      </c>
      <c r="G1298" s="332"/>
      <c r="I1298" s="93"/>
    </row>
    <row r="1299" spans="1:9" s="272" customFormat="1" ht="21" hidden="1" customHeight="1">
      <c r="A1299" s="87"/>
      <c r="B1299" s="271" t="s">
        <v>203</v>
      </c>
      <c r="C1299" s="88" t="s">
        <v>64</v>
      </c>
      <c r="D1299" s="90">
        <v>1.03</v>
      </c>
      <c r="E1299" s="271"/>
      <c r="F1299" s="271"/>
      <c r="G1299" s="271"/>
      <c r="I1299" s="93"/>
    </row>
    <row r="1300" spans="1:9" s="272" customFormat="1" ht="21" hidden="1" customHeight="1">
      <c r="A1300" s="86" t="s">
        <v>199</v>
      </c>
      <c r="B1300" s="88" t="s">
        <v>204</v>
      </c>
      <c r="C1300" s="88" t="s">
        <v>64</v>
      </c>
      <c r="D1300" s="91">
        <f>G1346</f>
        <v>46000</v>
      </c>
      <c r="E1300" s="92"/>
      <c r="F1300" s="332" t="str">
        <f>IF(D1301&gt;100%,"Lợi thế hơn tài sản thẩm định giá",IF(D1301=100%,"Tương đương tài sản thẩm định giá",IF(D1301&lt;100%,"Kém lợi thế hơn tài sản thẩm định giá")))</f>
        <v>Lợi thế hơn tài sản thẩm định giá</v>
      </c>
      <c r="G1300" s="332"/>
      <c r="I1300" s="93"/>
    </row>
    <row r="1301" spans="1:9" s="272" customFormat="1" ht="21" hidden="1" customHeight="1">
      <c r="A1301" s="87"/>
      <c r="B1301" s="271" t="s">
        <v>205</v>
      </c>
      <c r="C1301" s="88" t="s">
        <v>64</v>
      </c>
      <c r="D1301" s="90">
        <v>1.05</v>
      </c>
      <c r="E1301" s="271"/>
      <c r="F1301" s="271"/>
      <c r="G1301" s="271"/>
      <c r="I1301" s="93"/>
    </row>
    <row r="1302" spans="1:9" s="272" customFormat="1" ht="21" hidden="1" customHeight="1">
      <c r="A1302" s="94" t="s">
        <v>55</v>
      </c>
      <c r="B1302" s="357" t="s">
        <v>211</v>
      </c>
      <c r="C1302" s="337"/>
      <c r="D1302" s="337"/>
      <c r="E1302" s="337"/>
      <c r="F1302" s="337"/>
      <c r="G1302" s="337"/>
      <c r="I1302" s="93"/>
    </row>
    <row r="1303" spans="1:9" s="272" customFormat="1" ht="21" hidden="1" customHeight="1">
      <c r="A1303" s="87"/>
      <c r="B1303" s="88" t="s">
        <v>198</v>
      </c>
      <c r="C1303" s="88"/>
      <c r="D1303" s="355" t="e">
        <f>#REF!&amp;". Do lấy TSĐG làm chuẩn nên tổ thẩm định đánh giá TSĐG đạt tỷ lệ 100%"</f>
        <v>#REF!</v>
      </c>
      <c r="E1303" s="356"/>
      <c r="F1303" s="356"/>
      <c r="G1303" s="356"/>
      <c r="I1303" s="93"/>
    </row>
    <row r="1304" spans="1:9" s="272" customFormat="1" ht="21" hidden="1" customHeight="1">
      <c r="A1304" s="86" t="s">
        <v>199</v>
      </c>
      <c r="B1304" s="88" t="s">
        <v>200</v>
      </c>
      <c r="C1304" s="88" t="s">
        <v>64</v>
      </c>
      <c r="D1304" s="95" t="e">
        <f>#REF!</f>
        <v>#REF!</v>
      </c>
      <c r="E1304" s="92"/>
      <c r="F1304" s="332" t="str">
        <f>IF(D1305&gt;100%,"Lợi thế hơn tài sản thẩm định giá",IF(D1305=100%,"Tương đương tài sản thẩm định giá",IF(D1305&lt;100%,"Kém lợi thế hơn tài sản thẩm định giá")))</f>
        <v>Tương đương tài sản thẩm định giá</v>
      </c>
      <c r="G1304" s="332"/>
      <c r="I1304" s="93"/>
    </row>
    <row r="1305" spans="1:9" s="272" customFormat="1" ht="21" hidden="1" customHeight="1">
      <c r="A1305" s="86"/>
      <c r="B1305" s="271" t="s">
        <v>201</v>
      </c>
      <c r="C1305" s="88" t="s">
        <v>64</v>
      </c>
      <c r="D1305" s="90">
        <v>1</v>
      </c>
      <c r="E1305" s="271"/>
      <c r="F1305" s="271"/>
      <c r="G1305" s="271"/>
      <c r="I1305" s="93"/>
    </row>
    <row r="1306" spans="1:9" s="272" customFormat="1" ht="21" hidden="1" customHeight="1">
      <c r="A1306" s="86" t="s">
        <v>199</v>
      </c>
      <c r="B1306" s="88" t="s">
        <v>202</v>
      </c>
      <c r="C1306" s="88" t="s">
        <v>64</v>
      </c>
      <c r="D1306" s="95" t="e">
        <f>#REF!</f>
        <v>#REF!</v>
      </c>
      <c r="E1306" s="92"/>
      <c r="F1306" s="332" t="str">
        <f>IF(D1307&gt;100%,"Lợi thế hơn tài sản thẩm định giá",IF(D1307=100%,"Tương đương tài sản thẩm định giá",IF(D1307&lt;100%,"Kém lợi thế hơn tài sản thẩm định giá")))</f>
        <v>Tương đương tài sản thẩm định giá</v>
      </c>
      <c r="G1306" s="332"/>
      <c r="I1306" s="93"/>
    </row>
    <row r="1307" spans="1:9" s="272" customFormat="1" ht="21" hidden="1" customHeight="1">
      <c r="A1307" s="86"/>
      <c r="B1307" s="271" t="s">
        <v>203</v>
      </c>
      <c r="C1307" s="88" t="s">
        <v>64</v>
      </c>
      <c r="D1307" s="90">
        <v>1</v>
      </c>
      <c r="E1307" s="271"/>
      <c r="F1307" s="271"/>
      <c r="G1307" s="271"/>
      <c r="I1307" s="93"/>
    </row>
    <row r="1308" spans="1:9" s="272" customFormat="1" ht="21" hidden="1" customHeight="1">
      <c r="A1308" s="86" t="s">
        <v>199</v>
      </c>
      <c r="B1308" s="88" t="s">
        <v>204</v>
      </c>
      <c r="C1308" s="88" t="s">
        <v>64</v>
      </c>
      <c r="D1308" s="95" t="e">
        <f>#REF!</f>
        <v>#REF!</v>
      </c>
      <c r="E1308" s="92"/>
      <c r="F1308" s="332" t="str">
        <f>IF(D1309&gt;100%,"Lợi thế hơn tài sản thẩm định giá",IF(D1309=100%,"Tương đương tài sản thẩm định giá",IF(D1309&lt;100%,"Kém lợi thế hơn tài sản thẩm định giá")))</f>
        <v>Tương đương tài sản thẩm định giá</v>
      </c>
      <c r="G1308" s="332"/>
      <c r="I1308" s="93"/>
    </row>
    <row r="1309" spans="1:9" s="272" customFormat="1" ht="21" hidden="1" customHeight="1">
      <c r="A1309" s="86"/>
      <c r="B1309" s="271" t="s">
        <v>205</v>
      </c>
      <c r="C1309" s="88" t="s">
        <v>64</v>
      </c>
      <c r="D1309" s="90">
        <v>1</v>
      </c>
      <c r="E1309" s="271"/>
      <c r="F1309" s="271"/>
      <c r="G1309" s="271"/>
      <c r="I1309" s="93"/>
    </row>
    <row r="1310" spans="1:9" s="272" customFormat="1" ht="21" hidden="1" customHeight="1">
      <c r="A1310" s="94" t="s">
        <v>55</v>
      </c>
      <c r="B1310" s="337" t="s">
        <v>212</v>
      </c>
      <c r="C1310" s="337"/>
      <c r="D1310" s="337"/>
      <c r="E1310" s="337"/>
      <c r="F1310" s="337"/>
      <c r="G1310" s="337"/>
      <c r="I1310" s="93"/>
    </row>
    <row r="1311" spans="1:9" s="272" customFormat="1" ht="21" hidden="1" customHeight="1">
      <c r="A1311" s="87"/>
      <c r="B1311" s="88" t="s">
        <v>198</v>
      </c>
      <c r="C1311" s="88"/>
      <c r="D1311" s="355" t="str">
        <f>D1351&amp;" Do lấy TSĐG làm chuẩn nên tổ thẩm định đánh giá TSĐG đạt tỷ lệ 100%"</f>
        <v>0,5 Do lấy TSĐG làm chuẩn nên tổ thẩm định đánh giá TSĐG đạt tỷ lệ 100%</v>
      </c>
      <c r="E1311" s="356"/>
      <c r="F1311" s="356"/>
      <c r="G1311" s="356"/>
      <c r="I1311" s="93"/>
    </row>
    <row r="1312" spans="1:9" s="272" customFormat="1" ht="21" hidden="1" customHeight="1">
      <c r="A1312" s="86" t="s">
        <v>199</v>
      </c>
      <c r="B1312" s="88" t="s">
        <v>200</v>
      </c>
      <c r="C1312" s="88" t="s">
        <v>64</v>
      </c>
      <c r="D1312" s="331">
        <f>E1351</f>
        <v>0.56999999999999995</v>
      </c>
      <c r="E1312" s="331"/>
      <c r="F1312" s="332" t="str">
        <f>IF(D1313&gt;100%,"Lợi thế hơn tài sản thẩm định giá",IF(D1313=100%,"Tương đương tài sản thẩm định giá",IF(D1313&lt;100%,"Kém lợi thế hơn tài sản thẩm định giá")))</f>
        <v>Tương đương tài sản thẩm định giá</v>
      </c>
      <c r="G1312" s="332"/>
      <c r="I1312" s="93"/>
    </row>
    <row r="1313" spans="1:9" s="272" customFormat="1" ht="21" hidden="1" customHeight="1">
      <c r="A1313" s="86"/>
      <c r="B1313" s="271" t="s">
        <v>201</v>
      </c>
      <c r="C1313" s="88" t="s">
        <v>64</v>
      </c>
      <c r="D1313" s="90">
        <v>1</v>
      </c>
      <c r="E1313" s="271"/>
      <c r="F1313" s="271"/>
      <c r="G1313" s="271"/>
      <c r="I1313" s="93"/>
    </row>
    <row r="1314" spans="1:9" s="272" customFormat="1" ht="21" hidden="1" customHeight="1">
      <c r="A1314" s="86" t="s">
        <v>199</v>
      </c>
      <c r="B1314" s="88" t="s">
        <v>202</v>
      </c>
      <c r="C1314" s="88" t="s">
        <v>64</v>
      </c>
      <c r="D1314" s="331">
        <f>F1351</f>
        <v>0.6</v>
      </c>
      <c r="E1314" s="331"/>
      <c r="F1314" s="332" t="str">
        <f>IF(D1315&gt;100%,"Lợi thế hơn tài sản thẩm định giá",IF(D1315=100%,"Tương đương tài sản thẩm định giá",IF(D1315&lt;100%,"Kém lợi thế hơn tài sản thẩm định giá")))</f>
        <v>Lợi thế hơn tài sản thẩm định giá</v>
      </c>
      <c r="G1314" s="332"/>
      <c r="I1314" s="93"/>
    </row>
    <row r="1315" spans="1:9" s="272" customFormat="1" ht="21" hidden="1" customHeight="1">
      <c r="A1315" s="86"/>
      <c r="B1315" s="271" t="s">
        <v>203</v>
      </c>
      <c r="C1315" s="88" t="s">
        <v>64</v>
      </c>
      <c r="D1315" s="90">
        <v>1.05</v>
      </c>
      <c r="E1315" s="271"/>
      <c r="F1315" s="271"/>
      <c r="G1315" s="271"/>
      <c r="I1315" s="93"/>
    </row>
    <row r="1316" spans="1:9" s="272" customFormat="1" ht="21" hidden="1" customHeight="1">
      <c r="A1316" s="86" t="s">
        <v>199</v>
      </c>
      <c r="B1316" s="88" t="s">
        <v>204</v>
      </c>
      <c r="C1316" s="88" t="s">
        <v>64</v>
      </c>
      <c r="D1316" s="331">
        <f>G1351</f>
        <v>0.65</v>
      </c>
      <c r="E1316" s="331"/>
      <c r="F1316" s="332" t="str">
        <f>IF(D1317&gt;100%,"Lợi thế hơn tài sản thẩm định giá",IF(D1317=100%,"Tương đương tài sản thẩm định giá",IF(D1317&lt;100%,"Kém lợi thế hơn tài sản thẩm định giá")))</f>
        <v>Lợi thế hơn tài sản thẩm định giá</v>
      </c>
      <c r="G1316" s="332"/>
      <c r="I1316" s="93"/>
    </row>
    <row r="1317" spans="1:9" s="272" customFormat="1" ht="21" hidden="1" customHeight="1">
      <c r="A1317" s="86"/>
      <c r="B1317" s="271" t="s">
        <v>205</v>
      </c>
      <c r="C1317" s="88" t="s">
        <v>64</v>
      </c>
      <c r="D1317" s="90">
        <v>1.05</v>
      </c>
      <c r="E1317" s="271"/>
      <c r="F1317" s="271"/>
      <c r="G1317" s="271"/>
      <c r="I1317" s="93"/>
    </row>
    <row r="1318" spans="1:9" ht="22.5" hidden="1" customHeight="1">
      <c r="A1318" s="303" t="s">
        <v>274</v>
      </c>
      <c r="B1318" s="303"/>
      <c r="C1318" s="303"/>
      <c r="D1318" s="303"/>
      <c r="E1318" s="303"/>
      <c r="F1318" s="303"/>
      <c r="G1318" s="303"/>
    </row>
    <row r="1319" spans="1:9" hidden="1">
      <c r="B1319" s="22"/>
      <c r="C1319" s="22"/>
      <c r="E1319" s="18" t="s">
        <v>213</v>
      </c>
    </row>
    <row r="1320" spans="1:9" ht="17.45" hidden="1" customHeight="1">
      <c r="A1320" s="51" t="s">
        <v>1</v>
      </c>
      <c r="B1320" s="51" t="s">
        <v>214</v>
      </c>
      <c r="C1320" s="65"/>
      <c r="D1320" s="51" t="s">
        <v>215</v>
      </c>
      <c r="E1320" s="51" t="s">
        <v>174</v>
      </c>
      <c r="F1320" s="51" t="s">
        <v>175</v>
      </c>
      <c r="G1320" s="51" t="s">
        <v>176</v>
      </c>
    </row>
    <row r="1321" spans="1:9" hidden="1">
      <c r="A1321" s="51">
        <v>1</v>
      </c>
      <c r="B1321" s="96" t="s">
        <v>63</v>
      </c>
      <c r="C1321" s="65"/>
      <c r="D1321" s="97" t="str">
        <f>D1240</f>
        <v>Ô tô tải (PICUP ca bin kép)</v>
      </c>
      <c r="E1321" s="97" t="str">
        <f>E1240</f>
        <v>Ô tô tải (PICUP ca bin kép)</v>
      </c>
      <c r="F1321" s="97" t="str">
        <f>F1240</f>
        <v>Ô tô tải (PICUP ca bin kép)</v>
      </c>
      <c r="G1321" s="97" t="str">
        <f>G1240</f>
        <v>Ô tô tải (PICUP ca bin kép)</v>
      </c>
    </row>
    <row r="1322" spans="1:9" ht="18" hidden="1" customHeight="1">
      <c r="A1322" s="98">
        <v>2</v>
      </c>
      <c r="B1322" s="96" t="s">
        <v>181</v>
      </c>
      <c r="C1322" s="206" t="s">
        <v>64</v>
      </c>
      <c r="D1322" s="80" t="str">
        <f>D1245</f>
        <v>Tháng 10 năm 2023</v>
      </c>
      <c r="E1322" s="100" t="str">
        <f>E1245</f>
        <v>Tháng 10 năm 2023</v>
      </c>
      <c r="F1322" s="100" t="str">
        <f>F1245</f>
        <v>Tháng 10 năm 2023</v>
      </c>
      <c r="G1322" s="100" t="str">
        <f>G1245</f>
        <v>Tháng 10 năm 2023</v>
      </c>
    </row>
    <row r="1323" spans="1:9" ht="16.7" hidden="1" customHeight="1">
      <c r="A1323" s="98">
        <v>3</v>
      </c>
      <c r="B1323" s="96" t="s">
        <v>186</v>
      </c>
      <c r="C1323" s="206" t="s">
        <v>64</v>
      </c>
      <c r="D1323" s="101"/>
      <c r="E1323" s="75" t="str">
        <f>E1249</f>
        <v>Đã giao bán</v>
      </c>
      <c r="F1323" s="75" t="str">
        <f>F1249</f>
        <v>Đã giao bán</v>
      </c>
      <c r="G1323" s="75" t="str">
        <f>G1249</f>
        <v>Đã giao bán</v>
      </c>
    </row>
    <row r="1324" spans="1:9" ht="33.75" hidden="1" customHeight="1">
      <c r="A1324" s="98">
        <v>4</v>
      </c>
      <c r="B1324" s="96" t="s">
        <v>282</v>
      </c>
      <c r="C1324" s="206" t="s">
        <v>64</v>
      </c>
      <c r="D1324" s="101"/>
      <c r="E1324" s="75">
        <f>E1254</f>
        <v>547400000</v>
      </c>
      <c r="F1324" s="75">
        <f>F1254</f>
        <v>547400000</v>
      </c>
      <c r="G1324" s="75">
        <f>G1254</f>
        <v>547400000</v>
      </c>
    </row>
    <row r="1325" spans="1:9" s="22" customFormat="1" ht="31.5" hidden="1">
      <c r="A1325" s="98">
        <v>5</v>
      </c>
      <c r="B1325" s="96" t="s">
        <v>216</v>
      </c>
      <c r="C1325" s="206" t="s">
        <v>64</v>
      </c>
      <c r="D1325" s="102"/>
      <c r="E1325" s="103"/>
      <c r="F1325" s="103"/>
      <c r="G1325" s="103"/>
      <c r="I1325" s="23"/>
    </row>
    <row r="1326" spans="1:9" s="22" customFormat="1" ht="31.5" hidden="1">
      <c r="A1326" s="333" t="s">
        <v>217</v>
      </c>
      <c r="B1326" s="104" t="s">
        <v>218</v>
      </c>
      <c r="C1326" s="65" t="s">
        <v>64</v>
      </c>
      <c r="D1326" s="105" t="str">
        <f>D1246</f>
        <v>Giấy đăng ký xe, đăng kiểm xe</v>
      </c>
      <c r="E1326" s="105" t="str">
        <f>E1246</f>
        <v>Giấy đăng ký xe, đăng kiểm xe</v>
      </c>
      <c r="F1326" s="105" t="str">
        <f>F1246</f>
        <v>Giấy đăng ký xe, đăng kiểm xe</v>
      </c>
      <c r="G1326" s="105" t="str">
        <f>G1246</f>
        <v>Giấy đăng ký xe, đăng kiểm xe</v>
      </c>
      <c r="I1326" s="23"/>
    </row>
    <row r="1327" spans="1:9" s="22" customFormat="1" ht="17.45" hidden="1" customHeight="1">
      <c r="A1327" s="333"/>
      <c r="B1327" s="106" t="s">
        <v>219</v>
      </c>
      <c r="C1327" s="206" t="s">
        <v>64</v>
      </c>
      <c r="D1327" s="78">
        <v>1</v>
      </c>
      <c r="E1327" s="78">
        <v>1</v>
      </c>
      <c r="F1327" s="78">
        <v>1</v>
      </c>
      <c r="G1327" s="78">
        <v>1</v>
      </c>
      <c r="I1327" s="23"/>
    </row>
    <row r="1328" spans="1:9" s="22" customFormat="1" ht="18" hidden="1" customHeight="1">
      <c r="A1328" s="333"/>
      <c r="B1328" s="106" t="s">
        <v>220</v>
      </c>
      <c r="C1328" s="206" t="s">
        <v>64</v>
      </c>
      <c r="D1328" s="78"/>
      <c r="E1328" s="107">
        <f>(D1327-E1327)/E1327</f>
        <v>0</v>
      </c>
      <c r="F1328" s="107">
        <f>(D1327-F1327)/F1327</f>
        <v>0</v>
      </c>
      <c r="G1328" s="107">
        <f>(D1327-G1327)/G1327</f>
        <v>0</v>
      </c>
      <c r="I1328" s="23"/>
    </row>
    <row r="1329" spans="1:9" s="22" customFormat="1" ht="18" hidden="1" customHeight="1">
      <c r="A1329" s="333"/>
      <c r="B1329" s="106" t="s">
        <v>284</v>
      </c>
      <c r="C1329" s="206" t="s">
        <v>64</v>
      </c>
      <c r="D1329" s="101"/>
      <c r="E1329" s="75">
        <f>E1324*E1328</f>
        <v>0</v>
      </c>
      <c r="F1329" s="75">
        <f>F1324*F1328</f>
        <v>0</v>
      </c>
      <c r="G1329" s="75">
        <f>G1324*G1328</f>
        <v>0</v>
      </c>
      <c r="I1329" s="23"/>
    </row>
    <row r="1330" spans="1:9" s="22" customFormat="1" ht="17.45" hidden="1" customHeight="1">
      <c r="A1330" s="333"/>
      <c r="B1330" s="106" t="s">
        <v>222</v>
      </c>
      <c r="C1330" s="206"/>
      <c r="D1330" s="101"/>
      <c r="E1330" s="75">
        <f>E1324+E1329</f>
        <v>547400000</v>
      </c>
      <c r="F1330" s="75">
        <f>F1324+F1329</f>
        <v>547400000</v>
      </c>
      <c r="G1330" s="75">
        <f>G1324+G1329</f>
        <v>547400000</v>
      </c>
      <c r="I1330" s="23"/>
    </row>
    <row r="1331" spans="1:9" s="22" customFormat="1" hidden="1">
      <c r="A1331" s="333" t="s">
        <v>223</v>
      </c>
      <c r="B1331" s="104" t="s">
        <v>224</v>
      </c>
      <c r="C1331" s="65" t="s">
        <v>64</v>
      </c>
      <c r="D1331" s="108">
        <f>D1242</f>
        <v>2019</v>
      </c>
      <c r="E1331" s="108">
        <f>E1242</f>
        <v>2019</v>
      </c>
      <c r="F1331" s="108">
        <f>F1242</f>
        <v>2019</v>
      </c>
      <c r="G1331" s="108">
        <f>G1242</f>
        <v>2019</v>
      </c>
      <c r="I1331" s="23"/>
    </row>
    <row r="1332" spans="1:9" s="22" customFormat="1" ht="16.350000000000001" hidden="1" customHeight="1">
      <c r="A1332" s="333"/>
      <c r="B1332" s="106" t="s">
        <v>219</v>
      </c>
      <c r="C1332" s="206" t="s">
        <v>64</v>
      </c>
      <c r="D1332" s="78">
        <v>1</v>
      </c>
      <c r="E1332" s="78">
        <v>1</v>
      </c>
      <c r="F1332" s="78">
        <v>1</v>
      </c>
      <c r="G1332" s="78">
        <v>1</v>
      </c>
      <c r="I1332" s="23"/>
    </row>
    <row r="1333" spans="1:9" s="22" customFormat="1" ht="18" hidden="1" customHeight="1">
      <c r="A1333" s="333"/>
      <c r="B1333" s="106" t="s">
        <v>220</v>
      </c>
      <c r="C1333" s="206" t="s">
        <v>64</v>
      </c>
      <c r="D1333" s="78"/>
      <c r="E1333" s="107">
        <f>(D1332-E1332)/E1332</f>
        <v>0</v>
      </c>
      <c r="F1333" s="107">
        <f>(D1332-F1332)/F1332</f>
        <v>0</v>
      </c>
      <c r="G1333" s="107">
        <f>(D1332-G1332)/G1332</f>
        <v>0</v>
      </c>
      <c r="I1333" s="23"/>
    </row>
    <row r="1334" spans="1:9" s="22" customFormat="1" ht="18" hidden="1" customHeight="1">
      <c r="A1334" s="333"/>
      <c r="B1334" s="106" t="s">
        <v>284</v>
      </c>
      <c r="C1334" s="206" t="s">
        <v>64</v>
      </c>
      <c r="D1334" s="101"/>
      <c r="E1334" s="75">
        <f>E1324*E1333</f>
        <v>0</v>
      </c>
      <c r="F1334" s="75">
        <f>F1324*F1333</f>
        <v>0</v>
      </c>
      <c r="G1334" s="75">
        <f>G1324*G1333</f>
        <v>0</v>
      </c>
      <c r="I1334" s="23"/>
    </row>
    <row r="1335" spans="1:9" s="22" customFormat="1" ht="16.350000000000001" hidden="1" customHeight="1">
      <c r="A1335" s="333"/>
      <c r="B1335" s="106" t="s">
        <v>222</v>
      </c>
      <c r="C1335" s="206"/>
      <c r="D1335" s="101"/>
      <c r="E1335" s="75">
        <f>E1330+E1334</f>
        <v>547400000</v>
      </c>
      <c r="F1335" s="75">
        <f>F1330+F1334</f>
        <v>547400000</v>
      </c>
      <c r="G1335" s="75">
        <f>G1330+G1334</f>
        <v>547400000</v>
      </c>
      <c r="I1335" s="23"/>
    </row>
    <row r="1336" spans="1:9" ht="16.350000000000001" hidden="1" customHeight="1">
      <c r="A1336" s="333" t="s">
        <v>225</v>
      </c>
      <c r="B1336" s="104" t="str">
        <f>B1251</f>
        <v>Màu sơn</v>
      </c>
      <c r="C1336" s="65" t="s">
        <v>64</v>
      </c>
      <c r="D1336" s="105" t="str">
        <f>D1251</f>
        <v>Xám bạc</v>
      </c>
      <c r="E1336" s="105" t="str">
        <f>E1251</f>
        <v>Xám</v>
      </c>
      <c r="F1336" s="105" t="str">
        <f>F1251</f>
        <v>Đỏ</v>
      </c>
      <c r="G1336" s="105" t="str">
        <f>G1251</f>
        <v>Xám</v>
      </c>
    </row>
    <row r="1337" spans="1:9" ht="17.45" hidden="1" customHeight="1">
      <c r="A1337" s="333"/>
      <c r="B1337" s="106" t="s">
        <v>219</v>
      </c>
      <c r="C1337" s="206" t="s">
        <v>64</v>
      </c>
      <c r="D1337" s="78">
        <v>1</v>
      </c>
      <c r="E1337" s="78">
        <v>1</v>
      </c>
      <c r="F1337" s="78">
        <v>1</v>
      </c>
      <c r="G1337" s="78">
        <v>1</v>
      </c>
    </row>
    <row r="1338" spans="1:9" ht="21.75" hidden="1" customHeight="1">
      <c r="A1338" s="333"/>
      <c r="B1338" s="106" t="s">
        <v>220</v>
      </c>
      <c r="C1338" s="206" t="s">
        <v>64</v>
      </c>
      <c r="D1338" s="78"/>
      <c r="E1338" s="107">
        <f>(D1337-E1337)/E1337</f>
        <v>0</v>
      </c>
      <c r="F1338" s="107">
        <f>(D1337-F1337)/F1337</f>
        <v>0</v>
      </c>
      <c r="G1338" s="107">
        <f>(D1337-G1337)/G1337</f>
        <v>0</v>
      </c>
    </row>
    <row r="1339" spans="1:9" ht="18.600000000000001" hidden="1" customHeight="1">
      <c r="A1339" s="333"/>
      <c r="B1339" s="106" t="s">
        <v>221</v>
      </c>
      <c r="C1339" s="206" t="s">
        <v>64</v>
      </c>
      <c r="D1339" s="101"/>
      <c r="E1339" s="75">
        <f>E1324*E1338</f>
        <v>0</v>
      </c>
      <c r="F1339" s="75">
        <f>F1324*F1338</f>
        <v>0</v>
      </c>
      <c r="G1339" s="75">
        <f>G1324*G1338</f>
        <v>0</v>
      </c>
    </row>
    <row r="1340" spans="1:9" ht="17.45" hidden="1" customHeight="1">
      <c r="A1340" s="333"/>
      <c r="B1340" s="106" t="s">
        <v>222</v>
      </c>
      <c r="C1340" s="206"/>
      <c r="D1340" s="101"/>
      <c r="E1340" s="75">
        <f>E1335+E1339</f>
        <v>547400000</v>
      </c>
      <c r="F1340" s="75">
        <f>F1335+F1339</f>
        <v>547400000</v>
      </c>
      <c r="G1340" s="75">
        <f>G1335+G1339</f>
        <v>547400000</v>
      </c>
    </row>
    <row r="1341" spans="1:9" s="109" customFormat="1" hidden="1">
      <c r="A1341" s="333" t="s">
        <v>225</v>
      </c>
      <c r="B1341" s="104" t="str">
        <f>B1252</f>
        <v>Biển số</v>
      </c>
      <c r="C1341" s="207" t="s">
        <v>64</v>
      </c>
      <c r="D1341" s="105" t="str">
        <f>D1252</f>
        <v>29H - 417.80</v>
      </c>
      <c r="E1341" s="105" t="str">
        <f>E1252</f>
        <v>Hà Nội</v>
      </c>
      <c r="F1341" s="105" t="str">
        <f>F1252</f>
        <v>Bình Dương</v>
      </c>
      <c r="G1341" s="105" t="str">
        <f>G1252</f>
        <v>Lào Cai</v>
      </c>
      <c r="I1341" s="110"/>
    </row>
    <row r="1342" spans="1:9" ht="17.45" hidden="1" customHeight="1">
      <c r="A1342" s="333"/>
      <c r="B1342" s="106" t="s">
        <v>219</v>
      </c>
      <c r="C1342" s="206" t="s">
        <v>64</v>
      </c>
      <c r="D1342" s="78">
        <v>1</v>
      </c>
      <c r="E1342" s="78">
        <v>1</v>
      </c>
      <c r="F1342" s="78">
        <v>1</v>
      </c>
      <c r="G1342" s="78">
        <v>1</v>
      </c>
      <c r="H1342" s="78">
        <v>1</v>
      </c>
    </row>
    <row r="1343" spans="1:9" ht="18.600000000000001" hidden="1" customHeight="1">
      <c r="A1343" s="333"/>
      <c r="B1343" s="106" t="s">
        <v>220</v>
      </c>
      <c r="C1343" s="206" t="s">
        <v>64</v>
      </c>
      <c r="D1343" s="101"/>
      <c r="E1343" s="107">
        <f>(D1342-E1342)/E1342</f>
        <v>0</v>
      </c>
      <c r="F1343" s="107">
        <f>(D1342-F1342)/F1342</f>
        <v>0</v>
      </c>
      <c r="G1343" s="107">
        <f>(D1342-G1342)/G1342</f>
        <v>0</v>
      </c>
    </row>
    <row r="1344" spans="1:9" ht="18" hidden="1" customHeight="1">
      <c r="A1344" s="333"/>
      <c r="B1344" s="106" t="s">
        <v>221</v>
      </c>
      <c r="C1344" s="206" t="s">
        <v>64</v>
      </c>
      <c r="D1344" s="101"/>
      <c r="E1344" s="76">
        <f>E1343*E1324</f>
        <v>0</v>
      </c>
      <c r="F1344" s="76">
        <v>0</v>
      </c>
      <c r="G1344" s="76">
        <v>18000000</v>
      </c>
    </row>
    <row r="1345" spans="1:9" ht="18.600000000000001" hidden="1" customHeight="1">
      <c r="A1345" s="333"/>
      <c r="B1345" s="106" t="s">
        <v>222</v>
      </c>
      <c r="C1345" s="206"/>
      <c r="D1345" s="101"/>
      <c r="E1345" s="76">
        <f>E1340+E1344</f>
        <v>547400000</v>
      </c>
      <c r="F1345" s="76">
        <f>F1340+F1344</f>
        <v>547400000</v>
      </c>
      <c r="G1345" s="76">
        <f>G1340+G1344</f>
        <v>565400000</v>
      </c>
    </row>
    <row r="1346" spans="1:9" s="109" customFormat="1" hidden="1">
      <c r="A1346" s="333" t="s">
        <v>228</v>
      </c>
      <c r="B1346" s="104" t="str">
        <f>B1253</f>
        <v>Số km đã đi</v>
      </c>
      <c r="C1346" s="207" t="s">
        <v>64</v>
      </c>
      <c r="D1346" s="111">
        <f>D1253</f>
        <v>65301</v>
      </c>
      <c r="E1346" s="111">
        <f>E1253</f>
        <v>46000</v>
      </c>
      <c r="F1346" s="111">
        <f>F1253</f>
        <v>80000</v>
      </c>
      <c r="G1346" s="111">
        <f>G1253</f>
        <v>46000</v>
      </c>
      <c r="I1346" s="110"/>
    </row>
    <row r="1347" spans="1:9" ht="15" hidden="1" customHeight="1">
      <c r="A1347" s="333"/>
      <c r="B1347" s="106" t="s">
        <v>219</v>
      </c>
      <c r="C1347" s="206" t="s">
        <v>64</v>
      </c>
      <c r="D1347" s="78">
        <v>1</v>
      </c>
      <c r="E1347" s="78">
        <v>1.05</v>
      </c>
      <c r="F1347" s="78">
        <v>0.96</v>
      </c>
      <c r="G1347" s="78">
        <v>1.05</v>
      </c>
      <c r="H1347" s="78">
        <v>1</v>
      </c>
    </row>
    <row r="1348" spans="1:9" ht="15.6" hidden="1" customHeight="1">
      <c r="A1348" s="333"/>
      <c r="B1348" s="106" t="s">
        <v>220</v>
      </c>
      <c r="C1348" s="206" t="s">
        <v>64</v>
      </c>
      <c r="D1348" s="101"/>
      <c r="E1348" s="107">
        <f>(1-E1347)/E1347</f>
        <v>-4.7619047619047658E-2</v>
      </c>
      <c r="F1348" s="107">
        <f>(1-F1347)/F1347</f>
        <v>4.1666666666666706E-2</v>
      </c>
      <c r="G1348" s="107">
        <f>(1-G1347)/G1347</f>
        <v>-4.7619047619047658E-2</v>
      </c>
    </row>
    <row r="1349" spans="1:9" ht="17.45" hidden="1" customHeight="1">
      <c r="A1349" s="333"/>
      <c r="B1349" s="106" t="s">
        <v>221</v>
      </c>
      <c r="C1349" s="206" t="s">
        <v>64</v>
      </c>
      <c r="D1349" s="101"/>
      <c r="E1349" s="76">
        <f>E1348*E1324</f>
        <v>-26066666.666666687</v>
      </c>
      <c r="F1349" s="76">
        <f>F1348*F1324</f>
        <v>22808333.333333354</v>
      </c>
      <c r="G1349" s="76">
        <f>G1348*G1324</f>
        <v>-26066666.666666687</v>
      </c>
    </row>
    <row r="1350" spans="1:9" ht="13.7" hidden="1" customHeight="1">
      <c r="A1350" s="333"/>
      <c r="B1350" s="106" t="s">
        <v>222</v>
      </c>
      <c r="C1350" s="206"/>
      <c r="D1350" s="101"/>
      <c r="E1350" s="76">
        <f>E1345+E1349</f>
        <v>521333333.33333331</v>
      </c>
      <c r="F1350" s="76">
        <f>F1345+F1349</f>
        <v>570208333.33333337</v>
      </c>
      <c r="G1350" s="76">
        <f>G1345+G1349</f>
        <v>539333333.33333325</v>
      </c>
    </row>
    <row r="1351" spans="1:9" hidden="1">
      <c r="A1351" s="333" t="s">
        <v>228</v>
      </c>
      <c r="B1351" s="104" t="e">
        <f>#REF!</f>
        <v>#REF!</v>
      </c>
      <c r="C1351" s="206" t="s">
        <v>64</v>
      </c>
      <c r="D1351" s="112">
        <v>0.5</v>
      </c>
      <c r="E1351" s="112">
        <v>0.56999999999999995</v>
      </c>
      <c r="F1351" s="112">
        <v>0.6</v>
      </c>
      <c r="G1351" s="112">
        <v>0.65</v>
      </c>
    </row>
    <row r="1352" spans="1:9" ht="21.75" hidden="1" customHeight="1">
      <c r="A1352" s="333"/>
      <c r="B1352" s="106" t="s">
        <v>219</v>
      </c>
      <c r="C1352" s="206" t="s">
        <v>64</v>
      </c>
      <c r="D1352" s="78">
        <v>1</v>
      </c>
      <c r="E1352" s="78">
        <v>1</v>
      </c>
      <c r="F1352" s="78">
        <v>1</v>
      </c>
      <c r="G1352" s="78">
        <v>1</v>
      </c>
      <c r="H1352" s="78">
        <v>1</v>
      </c>
    </row>
    <row r="1353" spans="1:9" ht="21.75" hidden="1" customHeight="1">
      <c r="A1353" s="333"/>
      <c r="B1353" s="106" t="s">
        <v>220</v>
      </c>
      <c r="C1353" s="206" t="s">
        <v>64</v>
      </c>
      <c r="D1353" s="78"/>
      <c r="E1353" s="107" t="e">
        <f>(#REF!-E1352)/E1352</f>
        <v>#REF!</v>
      </c>
      <c r="F1353" s="107" t="e">
        <f>(#REF!-F1352)/F1352</f>
        <v>#REF!</v>
      </c>
      <c r="G1353" s="107" t="e">
        <f>(#REF!-G1352)/G1352</f>
        <v>#REF!</v>
      </c>
    </row>
    <row r="1354" spans="1:9" ht="21.75" hidden="1" customHeight="1">
      <c r="A1354" s="333"/>
      <c r="B1354" s="106" t="s">
        <v>221</v>
      </c>
      <c r="C1354" s="206" t="s">
        <v>64</v>
      </c>
      <c r="D1354" s="101"/>
      <c r="E1354" s="75" t="e">
        <f>E1353*E1324</f>
        <v>#REF!</v>
      </c>
      <c r="F1354" s="75" t="e">
        <f>F1353*F1324</f>
        <v>#REF!</v>
      </c>
      <c r="G1354" s="75" t="e">
        <f>G1353*G1324</f>
        <v>#REF!</v>
      </c>
    </row>
    <row r="1355" spans="1:9" ht="21.75" hidden="1" customHeight="1">
      <c r="A1355" s="333"/>
      <c r="B1355" s="106" t="s">
        <v>222</v>
      </c>
      <c r="C1355" s="206" t="s">
        <v>64</v>
      </c>
      <c r="D1355" s="101"/>
      <c r="E1355" s="75" t="e">
        <f>E1350+E1354</f>
        <v>#REF!</v>
      </c>
      <c r="F1355" s="75" t="e">
        <f>F1350+F1354</f>
        <v>#REF!</v>
      </c>
      <c r="G1355" s="75" t="e">
        <f>G1350+G1354</f>
        <v>#REF!</v>
      </c>
    </row>
    <row r="1356" spans="1:9" ht="37.5" hidden="1" customHeight="1">
      <c r="A1356" s="333" t="s">
        <v>229</v>
      </c>
      <c r="B1356" s="104" t="s">
        <v>230</v>
      </c>
      <c r="C1356" s="206" t="s">
        <v>64</v>
      </c>
      <c r="D1356" s="113" t="s">
        <v>231</v>
      </c>
      <c r="E1356" s="113" t="s">
        <v>232</v>
      </c>
      <c r="F1356" s="113" t="s">
        <v>233</v>
      </c>
      <c r="G1356" s="113" t="s">
        <v>231</v>
      </c>
    </row>
    <row r="1357" spans="1:9" ht="21.75" hidden="1" customHeight="1">
      <c r="A1357" s="333"/>
      <c r="B1357" s="106" t="s">
        <v>219</v>
      </c>
      <c r="C1357" s="206" t="s">
        <v>64</v>
      </c>
      <c r="D1357" s="78">
        <v>1</v>
      </c>
      <c r="E1357" s="78">
        <v>1</v>
      </c>
      <c r="F1357" s="78">
        <v>1</v>
      </c>
      <c r="G1357" s="78">
        <v>1</v>
      </c>
      <c r="H1357" s="78">
        <v>1</v>
      </c>
    </row>
    <row r="1358" spans="1:9" ht="21.75" hidden="1" customHeight="1">
      <c r="A1358" s="333"/>
      <c r="B1358" s="106" t="s">
        <v>220</v>
      </c>
      <c r="C1358" s="206" t="s">
        <v>64</v>
      </c>
      <c r="D1358" s="78"/>
      <c r="E1358" s="107" t="e">
        <f>(#REF!-E1357)/E1357</f>
        <v>#REF!</v>
      </c>
      <c r="F1358" s="107" t="e">
        <f>(#REF!-F1357)/F1357</f>
        <v>#REF!</v>
      </c>
      <c r="G1358" s="107" t="e">
        <f>(#REF!-G1357)/G1357</f>
        <v>#REF!</v>
      </c>
    </row>
    <row r="1359" spans="1:9" ht="21.75" hidden="1" customHeight="1">
      <c r="A1359" s="333"/>
      <c r="B1359" s="106" t="s">
        <v>221</v>
      </c>
      <c r="C1359" s="206" t="s">
        <v>64</v>
      </c>
      <c r="D1359" s="101"/>
      <c r="E1359" s="75" t="e">
        <f>E1358*E1324</f>
        <v>#REF!</v>
      </c>
      <c r="F1359" s="75" t="e">
        <f>F1358*F1324</f>
        <v>#REF!</v>
      </c>
      <c r="G1359" s="75" t="e">
        <f>G1358*G1324</f>
        <v>#REF!</v>
      </c>
    </row>
    <row r="1360" spans="1:9" ht="21.75" hidden="1" customHeight="1">
      <c r="A1360" s="333"/>
      <c r="B1360" s="106" t="s">
        <v>222</v>
      </c>
      <c r="C1360" s="206" t="s">
        <v>64</v>
      </c>
      <c r="D1360" s="101"/>
      <c r="E1360" s="75" t="e">
        <f>E1355+E1359</f>
        <v>#REF!</v>
      </c>
      <c r="F1360" s="75" t="e">
        <f>F1355+F1359</f>
        <v>#REF!</v>
      </c>
      <c r="G1360" s="75" t="e">
        <f>G1355+G1359</f>
        <v>#REF!</v>
      </c>
    </row>
    <row r="1361" spans="1:11" s="22" customFormat="1" ht="19.350000000000001" hidden="1" customHeight="1">
      <c r="A1361" s="98">
        <v>6</v>
      </c>
      <c r="B1361" s="96" t="s">
        <v>234</v>
      </c>
      <c r="C1361" s="65" t="s">
        <v>64</v>
      </c>
      <c r="D1361" s="102"/>
      <c r="E1361" s="270" t="e">
        <f>E1324+E1339+E1344+E1349+E1354+E1334+E1329+E1359</f>
        <v>#REF!</v>
      </c>
      <c r="F1361" s="270" t="e">
        <f>F1324+F1339+F1344+F1349+F1354+F1334+F1329+F1359</f>
        <v>#REF!</v>
      </c>
      <c r="G1361" s="270" t="e">
        <f>G1324+G1339+G1344+G1349+G1354+G1334+G1329+G1359</f>
        <v>#REF!</v>
      </c>
      <c r="I1361" s="23"/>
    </row>
    <row r="1362" spans="1:11" s="22" customFormat="1" ht="33" hidden="1" customHeight="1">
      <c r="A1362" s="98" t="s">
        <v>285</v>
      </c>
      <c r="B1362" s="96" t="s">
        <v>235</v>
      </c>
      <c r="C1362" s="65" t="s">
        <v>64</v>
      </c>
      <c r="D1362" s="102"/>
      <c r="E1362" s="334" t="e">
        <f>ROUND((E1361+F1361+G1361)/3,-7)</f>
        <v>#REF!</v>
      </c>
      <c r="F1362" s="334"/>
      <c r="G1362" s="334"/>
      <c r="I1362" s="23"/>
    </row>
    <row r="1363" spans="1:11" s="22" customFormat="1" ht="51.6" hidden="1" customHeight="1">
      <c r="A1363" s="98" t="s">
        <v>286</v>
      </c>
      <c r="B1363" s="96" t="s">
        <v>236</v>
      </c>
      <c r="C1363" s="65" t="s">
        <v>64</v>
      </c>
      <c r="D1363" s="102"/>
      <c r="E1363" s="155" t="e">
        <f>(E1361-E1362)/E1362</f>
        <v>#REF!</v>
      </c>
      <c r="F1363" s="155" t="e">
        <f>(F1361-E1362)/E1362</f>
        <v>#REF!</v>
      </c>
      <c r="G1363" s="155" t="e">
        <f>(G1361-E1362)/E1362</f>
        <v>#REF!</v>
      </c>
      <c r="I1363" s="23"/>
    </row>
    <row r="1364" spans="1:11" ht="21" hidden="1" customHeight="1">
      <c r="A1364" s="98">
        <v>7</v>
      </c>
      <c r="B1364" s="99" t="s">
        <v>237</v>
      </c>
      <c r="C1364" s="206" t="s">
        <v>64</v>
      </c>
      <c r="D1364" s="114"/>
      <c r="E1364" s="76" t="e">
        <f>ABS(E1339)+ABS(E1344)+ABS(E1349)+ABS(E1354)+ ABS(E1334)+ ABS(E1329)+ABS(E1359)</f>
        <v>#REF!</v>
      </c>
      <c r="F1364" s="76" t="e">
        <f>ABS(F1339)+ABS(F1344)+ABS(F1349)+ABS(F1354)+ ABS(F1334)+ ABS(F1329)+ABS(F1359)</f>
        <v>#REF!</v>
      </c>
      <c r="G1364" s="76" t="e">
        <f>ABS(G1339)+ABS(G1344)+ABS(G1349)+ABS(G1354)+ ABS(G1334)+ ABS(G1329)+ABS(G1359)</f>
        <v>#REF!</v>
      </c>
    </row>
    <row r="1365" spans="1:11" ht="18.600000000000001" hidden="1" customHeight="1">
      <c r="A1365" s="98">
        <v>8</v>
      </c>
      <c r="B1365" s="99" t="s">
        <v>238</v>
      </c>
      <c r="C1365" s="206" t="s">
        <v>64</v>
      </c>
      <c r="D1365" s="101"/>
      <c r="E1365" s="76">
        <v>1</v>
      </c>
      <c r="F1365" s="76">
        <v>1</v>
      </c>
      <c r="G1365" s="76">
        <v>2</v>
      </c>
    </row>
    <row r="1366" spans="1:11" ht="19.350000000000001" hidden="1" customHeight="1">
      <c r="A1366" s="98">
        <v>9</v>
      </c>
      <c r="B1366" s="99" t="s">
        <v>239</v>
      </c>
      <c r="C1366" s="206" t="s">
        <v>64</v>
      </c>
      <c r="D1366" s="101"/>
      <c r="E1366" s="115" t="s">
        <v>330</v>
      </c>
      <c r="F1366" s="115" t="s">
        <v>347</v>
      </c>
      <c r="G1366" s="115" t="s">
        <v>330</v>
      </c>
      <c r="H1366" s="116"/>
      <c r="I1366" s="116" t="e">
        <f>F1338+F1348+F1353</f>
        <v>#REF!</v>
      </c>
      <c r="J1366" s="116" t="e">
        <f>G1338+G1348+G1353</f>
        <v>#REF!</v>
      </c>
      <c r="K1366" s="116" t="e">
        <f>G1338+G1348+G1353</f>
        <v>#REF!</v>
      </c>
    </row>
    <row r="1367" spans="1:11" s="23" customFormat="1" ht="21" hidden="1" customHeight="1">
      <c r="A1367" s="265">
        <v>10</v>
      </c>
      <c r="B1367" s="118" t="s">
        <v>240</v>
      </c>
      <c r="C1367" s="118" t="s">
        <v>64</v>
      </c>
      <c r="D1367" s="119"/>
      <c r="E1367" s="120" t="e">
        <f>E1339+E1344+E1354+E1349+E1359+E1334+E1329</f>
        <v>#REF!</v>
      </c>
      <c r="F1367" s="120" t="e">
        <f>F1339+F1344+F1354+F1349+F1359+F1334+F1329</f>
        <v>#REF!</v>
      </c>
      <c r="G1367" s="120" t="e">
        <f>G1339+G1344+G1354+G1349+G1359+G1334+G1329</f>
        <v>#REF!</v>
      </c>
    </row>
    <row r="1368" spans="1:11" s="23" customFormat="1" ht="31.5" hidden="1">
      <c r="A1368" s="265"/>
      <c r="B1368" s="121" t="s">
        <v>241</v>
      </c>
      <c r="C1368" s="118" t="s">
        <v>64</v>
      </c>
      <c r="D1368" s="119"/>
      <c r="E1368" s="335" t="e">
        <f>ROUND(E1362,-6)</f>
        <v>#REF!</v>
      </c>
      <c r="F1368" s="335"/>
      <c r="G1368" s="335"/>
    </row>
    <row r="1369" spans="1:11" s="19" customFormat="1" ht="8.25" hidden="1" customHeight="1">
      <c r="A1369" s="122"/>
      <c r="B1369" s="122"/>
      <c r="C1369" s="122"/>
      <c r="D1369" s="122"/>
      <c r="E1369" s="23"/>
      <c r="F1369" s="23"/>
      <c r="G1369" s="23"/>
    </row>
    <row r="1370" spans="1:11" s="19" customFormat="1" ht="21.75" hidden="1" customHeight="1">
      <c r="A1370" s="122" t="s">
        <v>275</v>
      </c>
      <c r="B1370" s="336" t="s">
        <v>243</v>
      </c>
      <c r="C1370" s="336"/>
      <c r="D1370" s="336"/>
      <c r="E1370" s="336"/>
      <c r="F1370" s="336"/>
      <c r="G1370" s="336"/>
    </row>
    <row r="1371" spans="1:11" s="40" customFormat="1" ht="35.25" hidden="1" customHeight="1">
      <c r="A1371" s="337" t="s">
        <v>244</v>
      </c>
      <c r="B1371" s="337"/>
      <c r="C1371" s="337"/>
      <c r="D1371" s="337"/>
      <c r="E1371" s="337"/>
      <c r="F1371" s="337"/>
      <c r="G1371" s="337"/>
      <c r="I1371" s="85"/>
    </row>
    <row r="1372" spans="1:11" s="40" customFormat="1" ht="21" hidden="1" customHeight="1">
      <c r="A1372" s="123" t="s">
        <v>245</v>
      </c>
      <c r="C1372" s="40" t="s">
        <v>64</v>
      </c>
      <c r="E1372" s="124" t="e">
        <f>ROUND(E1368,-3)</f>
        <v>#REF!</v>
      </c>
      <c r="F1372" s="48" t="s">
        <v>246</v>
      </c>
      <c r="I1372" s="85"/>
    </row>
    <row r="1373" spans="1:11" s="19" customFormat="1" ht="5.25" hidden="1" customHeight="1">
      <c r="A1373" s="122"/>
      <c r="B1373" s="122"/>
      <c r="C1373" s="122"/>
      <c r="D1373" s="122"/>
      <c r="E1373" s="23"/>
      <c r="F1373" s="23"/>
      <c r="G1373" s="23"/>
    </row>
    <row r="1374" spans="1:11" s="40" customFormat="1" ht="24.75" hidden="1" customHeight="1">
      <c r="A1374" s="338" t="s">
        <v>247</v>
      </c>
      <c r="B1374" s="339"/>
      <c r="C1374" s="339"/>
      <c r="D1374" s="340"/>
      <c r="E1374" s="51" t="s">
        <v>174</v>
      </c>
      <c r="F1374" s="51" t="s">
        <v>175</v>
      </c>
      <c r="G1374" s="51" t="s">
        <v>176</v>
      </c>
      <c r="I1374" s="85"/>
    </row>
    <row r="1375" spans="1:11" s="40" customFormat="1" ht="24.75" hidden="1" customHeight="1">
      <c r="A1375" s="341"/>
      <c r="B1375" s="342"/>
      <c r="C1375" s="342"/>
      <c r="D1375" s="343"/>
      <c r="E1375" s="125" t="e">
        <f>E1363</f>
        <v>#REF!</v>
      </c>
      <c r="F1375" s="125" t="e">
        <f>F1363</f>
        <v>#REF!</v>
      </c>
      <c r="G1375" s="125" t="e">
        <f>G1363</f>
        <v>#REF!</v>
      </c>
      <c r="I1375" s="85"/>
    </row>
    <row r="1376" spans="1:11" s="40" customFormat="1" ht="24.75" hidden="1" customHeight="1">
      <c r="A1376" s="344"/>
      <c r="B1376" s="345"/>
      <c r="C1376" s="345"/>
      <c r="D1376" s="346"/>
      <c r="E1376" s="125" t="s">
        <v>248</v>
      </c>
      <c r="F1376" s="125" t="s">
        <v>248</v>
      </c>
      <c r="G1376" s="125" t="s">
        <v>248</v>
      </c>
      <c r="I1376" s="85"/>
    </row>
    <row r="1377" spans="1:9" s="40" customFormat="1" ht="5.25" hidden="1" customHeight="1">
      <c r="A1377" s="123"/>
      <c r="G1377" s="126"/>
      <c r="I1377" s="85"/>
    </row>
    <row r="1378" spans="1:9" s="40" customFormat="1" ht="21" hidden="1" customHeight="1">
      <c r="A1378" s="347" t="s">
        <v>249</v>
      </c>
      <c r="B1378" s="347"/>
      <c r="C1378" s="347"/>
      <c r="D1378" s="347"/>
      <c r="E1378" s="347"/>
      <c r="F1378" s="347"/>
      <c r="G1378" s="347"/>
      <c r="I1378" s="85"/>
    </row>
    <row r="1379" spans="1:9" s="40" customFormat="1" ht="6" hidden="1" customHeight="1">
      <c r="A1379" s="127"/>
      <c r="B1379" s="127"/>
      <c r="C1379" s="123"/>
      <c r="D1379" s="127"/>
      <c r="E1379" s="127"/>
      <c r="F1379" s="127"/>
      <c r="G1379" s="127"/>
      <c r="I1379" s="85"/>
    </row>
    <row r="1380" spans="1:9" s="48" customFormat="1" ht="21" hidden="1" customHeight="1">
      <c r="A1380" s="313" t="s">
        <v>250</v>
      </c>
      <c r="B1380" s="313"/>
      <c r="C1380" s="313"/>
      <c r="D1380" s="313"/>
      <c r="E1380" s="313"/>
      <c r="F1380" s="313"/>
      <c r="G1380" s="313"/>
      <c r="I1380" s="124"/>
    </row>
    <row r="1381" spans="1:9" s="48" customFormat="1" ht="21" hidden="1" customHeight="1">
      <c r="A1381" s="313" t="s">
        <v>251</v>
      </c>
      <c r="B1381" s="313"/>
      <c r="C1381" s="313"/>
      <c r="D1381" s="313"/>
      <c r="E1381" s="313"/>
      <c r="F1381" s="313"/>
      <c r="G1381" s="313"/>
      <c r="I1381" s="124"/>
    </row>
    <row r="1382" spans="1:9" s="48" customFormat="1" ht="41.25" hidden="1" customHeight="1">
      <c r="A1382" s="314" t="s">
        <v>252</v>
      </c>
      <c r="B1382" s="315"/>
      <c r="C1382" s="315"/>
      <c r="D1382" s="315"/>
      <c r="E1382" s="315"/>
      <c r="F1382" s="315"/>
      <c r="G1382" s="315"/>
      <c r="I1382" s="124"/>
    </row>
    <row r="1383" spans="1:9" s="48" customFormat="1" ht="28.5" hidden="1" customHeight="1">
      <c r="A1383" s="263"/>
      <c r="B1383" s="267" t="s">
        <v>253</v>
      </c>
      <c r="C1383" s="68"/>
      <c r="D1383" s="267"/>
      <c r="E1383" s="128" t="s">
        <v>254</v>
      </c>
      <c r="F1383" s="316"/>
      <c r="G1383" s="316"/>
      <c r="I1383" s="124"/>
    </row>
    <row r="1384" spans="1:9" s="48" customFormat="1" ht="21.6" hidden="1" customHeight="1">
      <c r="A1384" s="263"/>
      <c r="B1384" s="317" t="s">
        <v>255</v>
      </c>
      <c r="C1384" s="318"/>
      <c r="D1384" s="318"/>
      <c r="E1384" s="290" t="s">
        <v>256</v>
      </c>
      <c r="F1384" s="290"/>
      <c r="G1384" s="290"/>
      <c r="I1384" s="124"/>
    </row>
    <row r="1385" spans="1:9" s="48" customFormat="1" ht="21.6" hidden="1" customHeight="1">
      <c r="A1385" s="263"/>
      <c r="B1385" s="317"/>
      <c r="C1385" s="319"/>
      <c r="D1385" s="319"/>
      <c r="E1385" s="290" t="s">
        <v>257</v>
      </c>
      <c r="F1385" s="290"/>
      <c r="G1385" s="290"/>
      <c r="I1385" s="124"/>
    </row>
    <row r="1386" spans="1:9" s="48" customFormat="1" ht="21.6" hidden="1" customHeight="1">
      <c r="A1386" s="263"/>
      <c r="B1386" s="267"/>
      <c r="C1386" s="68"/>
      <c r="D1386" s="267"/>
      <c r="E1386" s="290" t="s">
        <v>258</v>
      </c>
      <c r="F1386" s="290"/>
      <c r="G1386" s="290"/>
      <c r="I1386" s="124"/>
    </row>
    <row r="1387" spans="1:9" s="48" customFormat="1" ht="21.6" hidden="1" customHeight="1">
      <c r="A1387" s="263"/>
      <c r="B1387" s="267"/>
      <c r="C1387" s="68"/>
      <c r="D1387" s="267"/>
      <c r="E1387" s="290" t="s">
        <v>259</v>
      </c>
      <c r="F1387" s="290"/>
      <c r="G1387" s="290"/>
      <c r="I1387" s="124"/>
    </row>
    <row r="1388" spans="1:9" s="48" customFormat="1" ht="21.6" hidden="1" customHeight="1">
      <c r="A1388" s="263"/>
      <c r="B1388" s="267" t="s">
        <v>260</v>
      </c>
      <c r="C1388" s="68"/>
      <c r="D1388" s="267"/>
      <c r="E1388" s="267"/>
      <c r="F1388" s="267"/>
      <c r="G1388" s="267"/>
      <c r="I1388" s="124"/>
    </row>
    <row r="1389" spans="1:9" s="49" customFormat="1" ht="10.5" hidden="1" customHeight="1">
      <c r="B1389" s="18"/>
      <c r="C1389" s="18"/>
      <c r="D1389" s="18"/>
      <c r="E1389" s="18"/>
      <c r="F1389" s="18"/>
      <c r="G1389" s="50"/>
    </row>
    <row r="1390" spans="1:9" s="52" customFormat="1" ht="39.75" hidden="1" customHeight="1">
      <c r="A1390" s="51" t="s">
        <v>1</v>
      </c>
      <c r="B1390" s="320" t="s">
        <v>261</v>
      </c>
      <c r="C1390" s="321"/>
      <c r="D1390" s="51" t="s">
        <v>262</v>
      </c>
      <c r="E1390" s="51" t="s">
        <v>263</v>
      </c>
      <c r="F1390" s="51" t="s">
        <v>264</v>
      </c>
      <c r="G1390" s="51" t="s">
        <v>40</v>
      </c>
      <c r="I1390" s="49"/>
    </row>
    <row r="1391" spans="1:9" ht="21.95" hidden="1" customHeight="1">
      <c r="A1391" s="54">
        <v>1</v>
      </c>
      <c r="B1391" s="295" t="s">
        <v>20</v>
      </c>
      <c r="C1391" s="297"/>
      <c r="D1391" s="129">
        <v>0.75</v>
      </c>
      <c r="E1391" s="129">
        <v>0.55000000000000004</v>
      </c>
      <c r="F1391" s="130">
        <f>D1391*E1391</f>
        <v>0.41250000000000003</v>
      </c>
      <c r="G1391" s="57"/>
    </row>
    <row r="1392" spans="1:9" ht="21.95" hidden="1" customHeight="1">
      <c r="A1392" s="54">
        <v>2</v>
      </c>
      <c r="B1392" s="295" t="s">
        <v>265</v>
      </c>
      <c r="C1392" s="297"/>
      <c r="D1392" s="129">
        <v>0.8</v>
      </c>
      <c r="E1392" s="129">
        <v>0.15</v>
      </c>
      <c r="F1392" s="130">
        <f>D1392*E1392</f>
        <v>0.12</v>
      </c>
      <c r="G1392" s="56"/>
    </row>
    <row r="1393" spans="1:9" ht="21.95" hidden="1" customHeight="1">
      <c r="A1393" s="54">
        <v>3</v>
      </c>
      <c r="B1393" s="295" t="s">
        <v>266</v>
      </c>
      <c r="C1393" s="297"/>
      <c r="D1393" s="129">
        <v>0.75</v>
      </c>
      <c r="E1393" s="129">
        <v>0.2</v>
      </c>
      <c r="F1393" s="130">
        <f>D1393*E1393</f>
        <v>0.15000000000000002</v>
      </c>
      <c r="G1393" s="101"/>
    </row>
    <row r="1394" spans="1:9" ht="21.95" hidden="1" customHeight="1">
      <c r="A1394" s="54">
        <v>4</v>
      </c>
      <c r="B1394" s="322" t="s">
        <v>267</v>
      </c>
      <c r="C1394" s="323"/>
      <c r="D1394" s="129">
        <v>0.7</v>
      </c>
      <c r="E1394" s="129">
        <v>0.1</v>
      </c>
      <c r="F1394" s="130">
        <f>D1394*E1394</f>
        <v>6.9999999999999993E-2</v>
      </c>
      <c r="G1394" s="101"/>
    </row>
    <row r="1395" spans="1:9" s="63" customFormat="1" ht="21.95" hidden="1" customHeight="1">
      <c r="A1395" s="54"/>
      <c r="B1395" s="324" t="s">
        <v>268</v>
      </c>
      <c r="C1395" s="325"/>
      <c r="D1395" s="326">
        <f>SUM(F1391:F1394)</f>
        <v>0.75249999999999995</v>
      </c>
      <c r="E1395" s="327"/>
      <c r="F1395" s="328"/>
      <c r="G1395" s="62"/>
      <c r="I1395" s="19"/>
    </row>
    <row r="1396" spans="1:9" s="63" customFormat="1" ht="21.95" hidden="1" customHeight="1">
      <c r="A1396" s="54"/>
      <c r="B1396" s="324" t="s">
        <v>269</v>
      </c>
      <c r="C1396" s="325"/>
      <c r="D1396" s="326">
        <f>1-D1395</f>
        <v>0.24750000000000005</v>
      </c>
      <c r="E1396" s="327"/>
      <c r="F1396" s="328"/>
      <c r="G1396" s="62"/>
      <c r="I1396" s="19"/>
    </row>
    <row r="1397" spans="1:9" s="63" customFormat="1" ht="8.25" hidden="1" customHeight="1">
      <c r="A1397" s="49"/>
      <c r="B1397" s="131"/>
      <c r="C1397" s="208"/>
      <c r="D1397" s="132"/>
      <c r="E1397" s="132"/>
      <c r="F1397" s="132"/>
      <c r="G1397" s="133"/>
      <c r="I1397" s="19"/>
    </row>
    <row r="1398" spans="1:9" ht="22.5" hidden="1" customHeight="1">
      <c r="A1398" s="303" t="s">
        <v>276</v>
      </c>
      <c r="B1398" s="303"/>
      <c r="C1398" s="303"/>
      <c r="D1398" s="303"/>
      <c r="E1398" s="303"/>
      <c r="F1398" s="303"/>
      <c r="G1398" s="303"/>
    </row>
    <row r="1399" spans="1:9" ht="7.5" hidden="1" customHeight="1">
      <c r="D1399" s="52"/>
    </row>
    <row r="1400" spans="1:9" ht="23.25" hidden="1" customHeight="1">
      <c r="D1400" s="52"/>
      <c r="G1400" s="134" t="s">
        <v>270</v>
      </c>
    </row>
    <row r="1401" spans="1:9" ht="7.5" hidden="1" customHeight="1">
      <c r="D1401" s="52"/>
    </row>
    <row r="1402" spans="1:9" s="136" customFormat="1" ht="25.35" hidden="1" customHeight="1">
      <c r="A1402" s="307" t="s">
        <v>271</v>
      </c>
      <c r="B1402" s="308"/>
      <c r="C1402" s="308"/>
      <c r="D1402" s="309"/>
      <c r="E1402" s="135" t="s">
        <v>6</v>
      </c>
      <c r="F1402" s="135" t="s">
        <v>287</v>
      </c>
      <c r="G1402" s="135" t="s">
        <v>8</v>
      </c>
      <c r="I1402" s="137"/>
    </row>
    <row r="1403" spans="1:9" s="141" customFormat="1" ht="27" hidden="1" customHeight="1">
      <c r="A1403" s="349" t="e">
        <f>D1177</f>
        <v>#REF!</v>
      </c>
      <c r="B1403" s="311"/>
      <c r="C1403" s="311"/>
      <c r="D1403" s="312"/>
      <c r="E1403" s="138">
        <v>1</v>
      </c>
      <c r="F1403" s="139" t="e">
        <f>E1372</f>
        <v>#REF!</v>
      </c>
      <c r="G1403" s="140" t="e">
        <f>ROUND(E1403*F1403,-6)</f>
        <v>#REF!</v>
      </c>
      <c r="I1403" s="142"/>
    </row>
    <row r="1404" spans="1:9" hidden="1"/>
    <row r="1405" spans="1:9" hidden="1"/>
    <row r="1406" spans="1:9" hidden="1"/>
    <row r="1407" spans="1:9" hidden="1"/>
    <row r="1408" spans="1:9" hidden="1"/>
    <row r="1409" spans="1:9" hidden="1"/>
    <row r="1410" spans="1:9" hidden="1"/>
    <row r="1411" spans="1:9" hidden="1"/>
    <row r="1412" spans="1:9" hidden="1"/>
    <row r="1413" spans="1:9" hidden="1"/>
    <row r="1414" spans="1:9" hidden="1"/>
    <row r="1415" spans="1:9" hidden="1"/>
    <row r="1416" spans="1:9" s="22" customFormat="1" hidden="1">
      <c r="A1416" s="22" t="s">
        <v>388</v>
      </c>
      <c r="B1416" s="22" t="e">
        <f>'Bảng tổng hợp kết quả'!#REF!</f>
        <v>#REF!</v>
      </c>
      <c r="F1416" s="156"/>
      <c r="I1416" s="23"/>
    </row>
    <row r="1417" spans="1:9" ht="19.7" hidden="1" customHeight="1">
      <c r="A1417" s="303" t="s">
        <v>272</v>
      </c>
      <c r="B1417" s="303"/>
      <c r="C1417" s="303"/>
      <c r="D1417" s="303"/>
      <c r="E1417" s="303"/>
      <c r="F1417" s="303"/>
      <c r="G1417" s="303"/>
    </row>
    <row r="1418" spans="1:9" hidden="1">
      <c r="A1418" s="24" t="s">
        <v>61</v>
      </c>
      <c r="B1418" s="261" t="s">
        <v>62</v>
      </c>
      <c r="C1418" s="22"/>
      <c r="D1418" s="303"/>
      <c r="E1418" s="303"/>
      <c r="F1418" s="303"/>
      <c r="G1418" s="303"/>
    </row>
    <row r="1419" spans="1:9" hidden="1">
      <c r="A1419" s="27" t="s">
        <v>55</v>
      </c>
      <c r="B1419" s="28" t="s">
        <v>63</v>
      </c>
      <c r="C1419" s="28" t="s">
        <v>64</v>
      </c>
      <c r="D1419" s="305" t="e">
        <f>B1416</f>
        <v>#REF!</v>
      </c>
      <c r="E1419" s="305"/>
      <c r="F1419" s="305"/>
      <c r="G1419" s="305"/>
    </row>
    <row r="1420" spans="1:9" hidden="1">
      <c r="A1420" s="27" t="s">
        <v>55</v>
      </c>
      <c r="B1420" s="266" t="s">
        <v>65</v>
      </c>
      <c r="C1420" s="28" t="s">
        <v>64</v>
      </c>
      <c r="D1420" s="305" t="s">
        <v>369</v>
      </c>
      <c r="E1420" s="305"/>
      <c r="F1420" s="305"/>
      <c r="G1420" s="305"/>
    </row>
    <row r="1421" spans="1:9" hidden="1">
      <c r="A1421" s="27" t="s">
        <v>55</v>
      </c>
      <c r="B1421" s="266" t="s">
        <v>4</v>
      </c>
      <c r="C1421" s="28" t="s">
        <v>64</v>
      </c>
      <c r="D1421" s="306" t="s">
        <v>36</v>
      </c>
      <c r="E1421" s="306"/>
      <c r="F1421" s="306"/>
      <c r="G1421" s="306"/>
    </row>
    <row r="1422" spans="1:9" hidden="1">
      <c r="A1422" s="27" t="s">
        <v>55</v>
      </c>
      <c r="B1422" s="266" t="s">
        <v>3</v>
      </c>
      <c r="C1422" s="28"/>
      <c r="D1422" s="266">
        <v>2020</v>
      </c>
      <c r="E1422" s="266"/>
      <c r="F1422" s="266"/>
      <c r="G1422" s="266"/>
    </row>
    <row r="1423" spans="1:9" hidden="1">
      <c r="A1423" s="27" t="s">
        <v>55</v>
      </c>
      <c r="B1423" s="30" t="s">
        <v>66</v>
      </c>
      <c r="C1423" s="30" t="s">
        <v>64</v>
      </c>
      <c r="D1423" s="301" t="s">
        <v>389</v>
      </c>
      <c r="E1423" s="301"/>
      <c r="F1423" s="301"/>
      <c r="G1423" s="301"/>
    </row>
    <row r="1424" spans="1:9" hidden="1">
      <c r="A1424" s="27" t="s">
        <v>55</v>
      </c>
      <c r="B1424" s="30" t="s">
        <v>67</v>
      </c>
      <c r="C1424" s="30" t="s">
        <v>64</v>
      </c>
      <c r="D1424" s="301" t="s">
        <v>390</v>
      </c>
      <c r="E1424" s="301"/>
      <c r="F1424" s="301"/>
      <c r="G1424" s="301"/>
    </row>
    <row r="1425" spans="1:7" hidden="1">
      <c r="A1425" s="27" t="s">
        <v>55</v>
      </c>
      <c r="B1425" s="30" t="s">
        <v>68</v>
      </c>
      <c r="C1425" s="30" t="s">
        <v>64</v>
      </c>
      <c r="D1425" s="301" t="s">
        <v>391</v>
      </c>
      <c r="E1425" s="301"/>
      <c r="F1425" s="301"/>
      <c r="G1425" s="301"/>
    </row>
    <row r="1426" spans="1:7" hidden="1">
      <c r="A1426" s="27" t="s">
        <v>55</v>
      </c>
      <c r="B1426" s="30" t="s">
        <v>69</v>
      </c>
      <c r="C1426" s="30" t="s">
        <v>64</v>
      </c>
      <c r="D1426" s="301" t="s">
        <v>373</v>
      </c>
      <c r="E1426" s="301"/>
      <c r="F1426" s="301"/>
      <c r="G1426" s="301"/>
    </row>
    <row r="1427" spans="1:7" hidden="1">
      <c r="A1427" s="27" t="s">
        <v>55</v>
      </c>
      <c r="B1427" s="30" t="s">
        <v>70</v>
      </c>
      <c r="C1427" s="30" t="s">
        <v>64</v>
      </c>
      <c r="D1427" s="301" t="s">
        <v>374</v>
      </c>
      <c r="E1427" s="301"/>
      <c r="F1427" s="301"/>
      <c r="G1427" s="301"/>
    </row>
    <row r="1428" spans="1:7" hidden="1">
      <c r="A1428" s="27" t="s">
        <v>55</v>
      </c>
      <c r="B1428" s="30" t="s">
        <v>71</v>
      </c>
      <c r="C1428" s="30" t="s">
        <v>64</v>
      </c>
      <c r="D1428" s="301" t="s">
        <v>375</v>
      </c>
      <c r="E1428" s="301"/>
      <c r="F1428" s="301"/>
      <c r="G1428" s="301"/>
    </row>
    <row r="1429" spans="1:7" hidden="1">
      <c r="A1429" s="27" t="s">
        <v>55</v>
      </c>
      <c r="B1429" s="30" t="s">
        <v>72</v>
      </c>
      <c r="C1429" s="30" t="s">
        <v>64</v>
      </c>
      <c r="D1429" s="301" t="s">
        <v>376</v>
      </c>
      <c r="E1429" s="301"/>
      <c r="F1429" s="301"/>
      <c r="G1429" s="301"/>
    </row>
    <row r="1430" spans="1:7" hidden="1">
      <c r="A1430" s="27" t="s">
        <v>55</v>
      </c>
      <c r="B1430" s="30" t="s">
        <v>73</v>
      </c>
      <c r="C1430" s="30" t="s">
        <v>64</v>
      </c>
      <c r="D1430" s="301" t="s">
        <v>392</v>
      </c>
      <c r="E1430" s="301"/>
      <c r="F1430" s="301"/>
      <c r="G1430" s="301"/>
    </row>
    <row r="1431" spans="1:7" hidden="1">
      <c r="A1431" s="27" t="s">
        <v>55</v>
      </c>
      <c r="B1431" s="30" t="s">
        <v>75</v>
      </c>
      <c r="C1431" s="30" t="s">
        <v>64</v>
      </c>
      <c r="D1431" s="301" t="s">
        <v>393</v>
      </c>
      <c r="E1431" s="301"/>
      <c r="F1431" s="301"/>
      <c r="G1431" s="301"/>
    </row>
    <row r="1432" spans="1:7" hidden="1">
      <c r="A1432" s="27" t="s">
        <v>55</v>
      </c>
      <c r="B1432" s="30" t="s">
        <v>78</v>
      </c>
      <c r="C1432" s="30" t="s">
        <v>64</v>
      </c>
      <c r="D1432" s="301" t="s">
        <v>320</v>
      </c>
      <c r="E1432" s="301"/>
      <c r="F1432" s="301"/>
      <c r="G1432" s="301"/>
    </row>
    <row r="1433" spans="1:7" hidden="1">
      <c r="A1433" s="27" t="s">
        <v>55</v>
      </c>
      <c r="B1433" s="30" t="s">
        <v>79</v>
      </c>
      <c r="C1433" s="30" t="s">
        <v>64</v>
      </c>
      <c r="D1433" s="301" t="s">
        <v>379</v>
      </c>
      <c r="E1433" s="301"/>
      <c r="F1433" s="301"/>
      <c r="G1433" s="301"/>
    </row>
    <row r="1434" spans="1:7" hidden="1">
      <c r="A1434" s="27" t="s">
        <v>55</v>
      </c>
      <c r="B1434" s="30" t="s">
        <v>80</v>
      </c>
      <c r="C1434" s="30" t="s">
        <v>64</v>
      </c>
      <c r="D1434" s="301" t="s">
        <v>395</v>
      </c>
      <c r="E1434" s="301"/>
      <c r="F1434" s="301"/>
      <c r="G1434" s="301"/>
    </row>
    <row r="1435" spans="1:7" ht="36" hidden="1" customHeight="1">
      <c r="A1435" s="27" t="s">
        <v>81</v>
      </c>
      <c r="B1435" s="28" t="s">
        <v>82</v>
      </c>
      <c r="C1435" s="30" t="s">
        <v>64</v>
      </c>
      <c r="D1435" s="348" t="s">
        <v>302</v>
      </c>
      <c r="E1435" s="348"/>
      <c r="F1435" s="348"/>
      <c r="G1435" s="348"/>
    </row>
    <row r="1436" spans="1:7" ht="21.75" hidden="1" customHeight="1">
      <c r="A1436" s="27" t="s">
        <v>55</v>
      </c>
      <c r="B1436" s="28" t="s">
        <v>83</v>
      </c>
      <c r="C1436" s="30" t="s">
        <v>64</v>
      </c>
      <c r="D1436" s="262" t="s">
        <v>84</v>
      </c>
      <c r="E1436" s="32" t="s">
        <v>85</v>
      </c>
      <c r="F1436" s="266" t="s">
        <v>86</v>
      </c>
      <c r="G1436" s="28" t="s">
        <v>87</v>
      </c>
    </row>
    <row r="1437" spans="1:7" ht="21.75" hidden="1" customHeight="1">
      <c r="A1437" s="27" t="s">
        <v>55</v>
      </c>
      <c r="B1437" s="5" t="s">
        <v>88</v>
      </c>
      <c r="C1437" s="30" t="s">
        <v>64</v>
      </c>
      <c r="D1437" s="262" t="s">
        <v>89</v>
      </c>
      <c r="E1437" s="32" t="s">
        <v>90</v>
      </c>
      <c r="F1437" s="266" t="s">
        <v>91</v>
      </c>
      <c r="G1437" s="28" t="s">
        <v>92</v>
      </c>
    </row>
    <row r="1438" spans="1:7" ht="21.75" hidden="1" customHeight="1">
      <c r="A1438" s="27" t="s">
        <v>55</v>
      </c>
      <c r="B1438" s="5" t="s">
        <v>93</v>
      </c>
      <c r="C1438" s="30" t="s">
        <v>64</v>
      </c>
      <c r="D1438" s="262" t="s">
        <v>94</v>
      </c>
      <c r="E1438" s="32" t="s">
        <v>90</v>
      </c>
      <c r="F1438" s="266" t="s">
        <v>95</v>
      </c>
      <c r="G1438" s="28" t="s">
        <v>92</v>
      </c>
    </row>
    <row r="1439" spans="1:7" ht="21.75" hidden="1" customHeight="1">
      <c r="A1439" s="27" t="s">
        <v>55</v>
      </c>
      <c r="B1439" s="5" t="s">
        <v>96</v>
      </c>
      <c r="C1439" s="30" t="s">
        <v>64</v>
      </c>
      <c r="D1439" s="262" t="s">
        <v>89</v>
      </c>
      <c r="E1439" s="32" t="s">
        <v>90</v>
      </c>
      <c r="F1439" s="266" t="s">
        <v>97</v>
      </c>
      <c r="G1439" s="28" t="s">
        <v>92</v>
      </c>
    </row>
    <row r="1440" spans="1:7" ht="21.75" hidden="1" customHeight="1">
      <c r="A1440" s="27" t="s">
        <v>55</v>
      </c>
      <c r="B1440" s="5" t="s">
        <v>98</v>
      </c>
      <c r="C1440" s="30" t="s">
        <v>64</v>
      </c>
      <c r="D1440" s="262" t="s">
        <v>99</v>
      </c>
      <c r="E1440" s="32" t="s">
        <v>90</v>
      </c>
      <c r="F1440" s="266" t="s">
        <v>100</v>
      </c>
      <c r="G1440" s="28" t="s">
        <v>92</v>
      </c>
    </row>
    <row r="1441" spans="1:7" ht="21.75" hidden="1" customHeight="1">
      <c r="A1441" s="27" t="s">
        <v>55</v>
      </c>
      <c r="B1441" s="5" t="s">
        <v>101</v>
      </c>
      <c r="C1441" s="30" t="s">
        <v>64</v>
      </c>
      <c r="D1441" s="262" t="s">
        <v>99</v>
      </c>
      <c r="E1441" s="32" t="s">
        <v>90</v>
      </c>
      <c r="F1441" s="266" t="s">
        <v>102</v>
      </c>
      <c r="G1441" s="28" t="s">
        <v>103</v>
      </c>
    </row>
    <row r="1442" spans="1:7" ht="21.75" hidden="1" customHeight="1">
      <c r="A1442" s="27" t="s">
        <v>55</v>
      </c>
      <c r="B1442" s="5" t="s">
        <v>104</v>
      </c>
      <c r="C1442" s="30" t="s">
        <v>64</v>
      </c>
      <c r="D1442" s="262" t="s">
        <v>94</v>
      </c>
      <c r="E1442" s="32" t="s">
        <v>90</v>
      </c>
      <c r="F1442" s="266" t="s">
        <v>105</v>
      </c>
      <c r="G1442" s="28" t="s">
        <v>106</v>
      </c>
    </row>
    <row r="1443" spans="1:7" ht="21.75" hidden="1" customHeight="1">
      <c r="A1443" s="27" t="s">
        <v>55</v>
      </c>
      <c r="B1443" s="5" t="s">
        <v>107</v>
      </c>
      <c r="C1443" s="30" t="s">
        <v>64</v>
      </c>
      <c r="D1443" s="262" t="s">
        <v>108</v>
      </c>
      <c r="E1443" s="32" t="s">
        <v>90</v>
      </c>
      <c r="F1443" s="266" t="s">
        <v>109</v>
      </c>
      <c r="G1443" s="28" t="s">
        <v>110</v>
      </c>
    </row>
    <row r="1444" spans="1:7" ht="21.75" hidden="1" customHeight="1">
      <c r="A1444" s="27" t="s">
        <v>55</v>
      </c>
      <c r="B1444" s="28" t="s">
        <v>111</v>
      </c>
      <c r="C1444" s="30" t="s">
        <v>64</v>
      </c>
      <c r="D1444" s="5" t="s">
        <v>112</v>
      </c>
      <c r="E1444" s="32" t="s">
        <v>90</v>
      </c>
      <c r="F1444" s="266" t="s">
        <v>113</v>
      </c>
      <c r="G1444" s="28" t="s">
        <v>110</v>
      </c>
    </row>
    <row r="1445" spans="1:7" ht="21.75" hidden="1" customHeight="1">
      <c r="A1445" s="27" t="s">
        <v>55</v>
      </c>
      <c r="B1445" s="28" t="s">
        <v>114</v>
      </c>
      <c r="C1445" s="30" t="s">
        <v>64</v>
      </c>
      <c r="D1445" s="262" t="s">
        <v>115</v>
      </c>
      <c r="E1445" s="32" t="s">
        <v>90</v>
      </c>
      <c r="F1445" s="266" t="s">
        <v>116</v>
      </c>
      <c r="G1445" s="28" t="s">
        <v>110</v>
      </c>
    </row>
    <row r="1446" spans="1:7" ht="21.75" hidden="1" customHeight="1">
      <c r="A1446" s="27" t="s">
        <v>55</v>
      </c>
      <c r="B1446" s="28" t="s">
        <v>117</v>
      </c>
      <c r="C1446" s="30" t="s">
        <v>64</v>
      </c>
      <c r="D1446" s="262" t="s">
        <v>94</v>
      </c>
      <c r="E1446" s="32" t="s">
        <v>90</v>
      </c>
      <c r="F1446" s="266" t="s">
        <v>118</v>
      </c>
      <c r="G1446" s="28" t="s">
        <v>110</v>
      </c>
    </row>
    <row r="1447" spans="1:7" ht="21.75" hidden="1" customHeight="1">
      <c r="A1447" s="27" t="s">
        <v>55</v>
      </c>
      <c r="B1447" s="28" t="s">
        <v>119</v>
      </c>
      <c r="C1447" s="30" t="s">
        <v>64</v>
      </c>
      <c r="D1447" s="262" t="s">
        <v>120</v>
      </c>
      <c r="E1447" s="32" t="s">
        <v>90</v>
      </c>
      <c r="F1447" s="266" t="s">
        <v>121</v>
      </c>
      <c r="G1447" s="28" t="s">
        <v>110</v>
      </c>
    </row>
    <row r="1448" spans="1:7" ht="21.75" hidden="1" customHeight="1">
      <c r="A1448" s="27" t="s">
        <v>55</v>
      </c>
      <c r="B1448" s="28" t="s">
        <v>122</v>
      </c>
      <c r="C1448" s="30" t="s">
        <v>64</v>
      </c>
      <c r="D1448" s="262" t="s">
        <v>108</v>
      </c>
      <c r="E1448" s="32" t="s">
        <v>90</v>
      </c>
      <c r="F1448" s="266" t="s">
        <v>123</v>
      </c>
      <c r="G1448" s="28" t="s">
        <v>110</v>
      </c>
    </row>
    <row r="1449" spans="1:7" ht="21.75" hidden="1" customHeight="1">
      <c r="A1449" s="27" t="s">
        <v>55</v>
      </c>
      <c r="B1449" s="28" t="s">
        <v>124</v>
      </c>
      <c r="C1449" s="30" t="s">
        <v>64</v>
      </c>
      <c r="D1449" s="262" t="s">
        <v>108</v>
      </c>
      <c r="E1449" s="32" t="s">
        <v>90</v>
      </c>
      <c r="F1449" s="266" t="s">
        <v>125</v>
      </c>
      <c r="G1449" s="28" t="s">
        <v>126</v>
      </c>
    </row>
    <row r="1450" spans="1:7" ht="21.75" hidden="1" customHeight="1">
      <c r="A1450" s="27" t="s">
        <v>55</v>
      </c>
      <c r="B1450" s="28" t="s">
        <v>127</v>
      </c>
      <c r="C1450" s="30" t="s">
        <v>64</v>
      </c>
      <c r="D1450" s="262" t="s">
        <v>108</v>
      </c>
      <c r="E1450" s="32" t="s">
        <v>90</v>
      </c>
      <c r="F1450" s="266" t="s">
        <v>128</v>
      </c>
      <c r="G1450" s="28" t="s">
        <v>129</v>
      </c>
    </row>
    <row r="1451" spans="1:7" ht="21.75" hidden="1" customHeight="1">
      <c r="A1451" s="27" t="s">
        <v>55</v>
      </c>
      <c r="B1451" s="28" t="s">
        <v>130</v>
      </c>
      <c r="C1451" s="30" t="s">
        <v>64</v>
      </c>
      <c r="D1451" s="262" t="s">
        <v>131</v>
      </c>
      <c r="E1451" s="32" t="s">
        <v>90</v>
      </c>
      <c r="F1451" s="266" t="s">
        <v>132</v>
      </c>
      <c r="G1451" s="28" t="s">
        <v>129</v>
      </c>
    </row>
    <row r="1452" spans="1:7" ht="21.75" hidden="1" customHeight="1">
      <c r="A1452" s="27" t="s">
        <v>55</v>
      </c>
      <c r="B1452" s="5" t="s">
        <v>133</v>
      </c>
      <c r="C1452" s="30" t="s">
        <v>64</v>
      </c>
      <c r="D1452" s="262" t="s">
        <v>134</v>
      </c>
      <c r="E1452" s="32" t="s">
        <v>90</v>
      </c>
      <c r="F1452" s="266" t="s">
        <v>135</v>
      </c>
      <c r="G1452" s="28" t="s">
        <v>129</v>
      </c>
    </row>
    <row r="1453" spans="1:7" ht="21.75" hidden="1" customHeight="1">
      <c r="A1453" s="27" t="s">
        <v>55</v>
      </c>
      <c r="B1453" s="28" t="s">
        <v>136</v>
      </c>
      <c r="C1453" s="30" t="s">
        <v>64</v>
      </c>
      <c r="D1453" s="262" t="s">
        <v>131</v>
      </c>
      <c r="E1453" s="32" t="s">
        <v>90</v>
      </c>
      <c r="F1453" s="266" t="s">
        <v>137</v>
      </c>
      <c r="G1453" s="28" t="s">
        <v>129</v>
      </c>
    </row>
    <row r="1454" spans="1:7" ht="21.75" hidden="1" customHeight="1">
      <c r="A1454" s="27" t="s">
        <v>55</v>
      </c>
      <c r="B1454" s="28" t="s">
        <v>138</v>
      </c>
      <c r="C1454" s="30" t="s">
        <v>64</v>
      </c>
      <c r="D1454" s="262" t="s">
        <v>131</v>
      </c>
      <c r="E1454" s="32" t="s">
        <v>90</v>
      </c>
      <c r="F1454" s="266" t="s">
        <v>139</v>
      </c>
      <c r="G1454" s="28" t="s">
        <v>87</v>
      </c>
    </row>
    <row r="1455" spans="1:7" ht="21.75" hidden="1" customHeight="1">
      <c r="A1455" s="27" t="s">
        <v>55</v>
      </c>
      <c r="B1455" s="28" t="s">
        <v>140</v>
      </c>
      <c r="C1455" s="30" t="s">
        <v>64</v>
      </c>
      <c r="D1455" s="262" t="s">
        <v>94</v>
      </c>
      <c r="E1455" s="32" t="s">
        <v>90</v>
      </c>
      <c r="F1455" s="266" t="s">
        <v>141</v>
      </c>
      <c r="G1455" s="28" t="s">
        <v>87</v>
      </c>
    </row>
    <row r="1456" spans="1:7" ht="21.75" hidden="1" customHeight="1">
      <c r="A1456" s="27" t="s">
        <v>55</v>
      </c>
      <c r="B1456" s="28" t="s">
        <v>142</v>
      </c>
      <c r="C1456" s="30" t="s">
        <v>64</v>
      </c>
      <c r="D1456" s="262" t="s">
        <v>94</v>
      </c>
      <c r="E1456" s="32" t="s">
        <v>90</v>
      </c>
      <c r="F1456" s="266" t="s">
        <v>143</v>
      </c>
      <c r="G1456" s="28" t="s">
        <v>144</v>
      </c>
    </row>
    <row r="1457" spans="1:7" ht="21.75" hidden="1" customHeight="1">
      <c r="A1457" s="27" t="s">
        <v>55</v>
      </c>
      <c r="B1457" s="28" t="s">
        <v>145</v>
      </c>
      <c r="C1457" s="30" t="s">
        <v>64</v>
      </c>
      <c r="D1457" s="262" t="s">
        <v>99</v>
      </c>
      <c r="E1457" s="32" t="s">
        <v>90</v>
      </c>
      <c r="F1457" s="266" t="s">
        <v>146</v>
      </c>
      <c r="G1457" s="28" t="s">
        <v>147</v>
      </c>
    </row>
    <row r="1458" spans="1:7" ht="21.75" hidden="1" customHeight="1">
      <c r="A1458" s="27" t="s">
        <v>55</v>
      </c>
      <c r="B1458" s="28" t="s">
        <v>148</v>
      </c>
      <c r="C1458" s="30" t="s">
        <v>64</v>
      </c>
      <c r="D1458" s="262" t="s">
        <v>99</v>
      </c>
      <c r="E1458" s="32" t="s">
        <v>90</v>
      </c>
      <c r="F1458" s="266" t="s">
        <v>149</v>
      </c>
      <c r="G1458" s="28" t="s">
        <v>150</v>
      </c>
    </row>
    <row r="1459" spans="1:7" ht="21.75" hidden="1" customHeight="1">
      <c r="A1459" s="27" t="s">
        <v>55</v>
      </c>
      <c r="B1459" s="5" t="s">
        <v>151</v>
      </c>
      <c r="C1459" s="30" t="s">
        <v>64</v>
      </c>
      <c r="D1459" s="262" t="s">
        <v>99</v>
      </c>
      <c r="E1459" s="32" t="s">
        <v>90</v>
      </c>
      <c r="F1459" s="5" t="s">
        <v>152</v>
      </c>
      <c r="G1459" s="33" t="s">
        <v>147</v>
      </c>
    </row>
    <row r="1460" spans="1:7" ht="21.75" hidden="1" customHeight="1">
      <c r="A1460" s="27" t="s">
        <v>55</v>
      </c>
      <c r="B1460" s="5" t="s">
        <v>153</v>
      </c>
      <c r="C1460" s="30" t="s">
        <v>64</v>
      </c>
      <c r="D1460" s="33" t="s">
        <v>94</v>
      </c>
      <c r="E1460" s="32" t="s">
        <v>90</v>
      </c>
      <c r="F1460" s="5" t="s">
        <v>154</v>
      </c>
      <c r="G1460" s="33" t="s">
        <v>155</v>
      </c>
    </row>
    <row r="1461" spans="1:7" ht="21.75" hidden="1" customHeight="1">
      <c r="A1461" s="27" t="s">
        <v>55</v>
      </c>
      <c r="B1461" s="5" t="s">
        <v>156</v>
      </c>
      <c r="C1461" s="30" t="s">
        <v>64</v>
      </c>
      <c r="D1461" s="33" t="s">
        <v>115</v>
      </c>
      <c r="E1461" s="32" t="s">
        <v>90</v>
      </c>
      <c r="F1461" s="5" t="s">
        <v>157</v>
      </c>
      <c r="G1461" s="33" t="s">
        <v>155</v>
      </c>
    </row>
    <row r="1462" spans="1:7" ht="21.75" hidden="1" customHeight="1">
      <c r="A1462" s="27" t="s">
        <v>55</v>
      </c>
      <c r="B1462" s="5" t="s">
        <v>158</v>
      </c>
      <c r="C1462" s="30" t="s">
        <v>64</v>
      </c>
      <c r="D1462" s="33" t="s">
        <v>99</v>
      </c>
      <c r="E1462" s="32" t="s">
        <v>90</v>
      </c>
      <c r="F1462" s="5" t="s">
        <v>159</v>
      </c>
      <c r="G1462" s="33" t="s">
        <v>155</v>
      </c>
    </row>
    <row r="1463" spans="1:7" ht="21.75" hidden="1" customHeight="1">
      <c r="A1463" s="27" t="s">
        <v>55</v>
      </c>
      <c r="B1463" s="5" t="s">
        <v>160</v>
      </c>
      <c r="C1463" s="30" t="s">
        <v>64</v>
      </c>
      <c r="D1463" s="33" t="s">
        <v>161</v>
      </c>
      <c r="E1463" s="32"/>
      <c r="F1463" s="266"/>
      <c r="G1463" s="28"/>
    </row>
    <row r="1464" spans="1:7" ht="21.75" hidden="1" customHeight="1">
      <c r="A1464" s="27" t="s">
        <v>55</v>
      </c>
      <c r="C1464" s="30" t="s">
        <v>64</v>
      </c>
      <c r="E1464" s="32"/>
      <c r="F1464" s="266"/>
      <c r="G1464" s="28"/>
    </row>
    <row r="1465" spans="1:7" ht="21.75" hidden="1" customHeight="1">
      <c r="A1465" s="27" t="s">
        <v>55</v>
      </c>
      <c r="C1465" s="30" t="s">
        <v>64</v>
      </c>
      <c r="E1465" s="32"/>
      <c r="F1465" s="266"/>
      <c r="G1465" s="28"/>
    </row>
    <row r="1466" spans="1:7" ht="21.75" hidden="1" customHeight="1">
      <c r="A1466" s="27" t="s">
        <v>55</v>
      </c>
      <c r="C1466" s="30" t="s">
        <v>64</v>
      </c>
      <c r="E1466" s="32"/>
      <c r="F1466" s="266"/>
      <c r="G1466" s="28"/>
    </row>
    <row r="1467" spans="1:7" ht="21.75" hidden="1" customHeight="1">
      <c r="A1467" s="27" t="s">
        <v>55</v>
      </c>
      <c r="C1467" s="30" t="s">
        <v>64</v>
      </c>
      <c r="E1467" s="32"/>
      <c r="F1467" s="266"/>
      <c r="G1467" s="28"/>
    </row>
    <row r="1468" spans="1:7" ht="21.75" hidden="1" customHeight="1">
      <c r="A1468" s="27" t="s">
        <v>55</v>
      </c>
      <c r="B1468" s="5" t="s">
        <v>116</v>
      </c>
      <c r="C1468" s="30" t="s">
        <v>64</v>
      </c>
      <c r="D1468" s="33" t="s">
        <v>161</v>
      </c>
      <c r="E1468" s="34"/>
      <c r="F1468" s="266" t="s">
        <v>162</v>
      </c>
      <c r="G1468" s="28" t="s">
        <v>147</v>
      </c>
    </row>
    <row r="1469" spans="1:7" ht="21.75" hidden="1" customHeight="1">
      <c r="A1469" s="27" t="s">
        <v>55</v>
      </c>
      <c r="B1469" s="28" t="s">
        <v>138</v>
      </c>
      <c r="C1469" s="30" t="s">
        <v>64</v>
      </c>
      <c r="D1469" s="262" t="s">
        <v>131</v>
      </c>
      <c r="E1469" s="32"/>
      <c r="F1469" s="266"/>
      <c r="G1469" s="28"/>
    </row>
    <row r="1470" spans="1:7" ht="8.25" hidden="1" customHeight="1">
      <c r="A1470" s="19"/>
      <c r="B1470" s="314"/>
      <c r="C1470" s="314"/>
      <c r="D1470" s="314"/>
      <c r="E1470" s="314"/>
      <c r="F1470" s="314"/>
      <c r="G1470" s="314"/>
    </row>
    <row r="1471" spans="1:7" ht="21" hidden="1" customHeight="1">
      <c r="A1471" s="303" t="s">
        <v>273</v>
      </c>
      <c r="B1471" s="303"/>
      <c r="C1471" s="303"/>
      <c r="D1471" s="303"/>
      <c r="E1471" s="303"/>
      <c r="F1471" s="303"/>
      <c r="G1471" s="303"/>
    </row>
    <row r="1472" spans="1:7" ht="21.75" hidden="1" customHeight="1">
      <c r="A1472" s="303" t="s">
        <v>163</v>
      </c>
      <c r="B1472" s="303"/>
      <c r="C1472" s="303"/>
      <c r="D1472" s="303"/>
      <c r="E1472" s="303"/>
      <c r="F1472" s="303"/>
      <c r="G1472" s="303"/>
    </row>
    <row r="1473" spans="1:9" ht="36" hidden="1" customHeight="1">
      <c r="A1473" s="315" t="s">
        <v>164</v>
      </c>
      <c r="B1473" s="315"/>
      <c r="C1473" s="315"/>
      <c r="D1473" s="315"/>
      <c r="E1473" s="315"/>
      <c r="F1473" s="315"/>
      <c r="G1473" s="315"/>
      <c r="H1473" s="36"/>
      <c r="I1473" s="37"/>
    </row>
    <row r="1474" spans="1:9" s="40" customFormat="1" ht="3" hidden="1" customHeight="1">
      <c r="A1474" s="359"/>
      <c r="B1474" s="359"/>
      <c r="C1474" s="359"/>
      <c r="D1474" s="359"/>
      <c r="E1474" s="359"/>
      <c r="F1474" s="359"/>
      <c r="G1474" s="359"/>
      <c r="H1474" s="38"/>
      <c r="I1474" s="39"/>
    </row>
    <row r="1475" spans="1:9" s="40" customFormat="1" ht="32.25" hidden="1" customHeight="1">
      <c r="A1475" s="41" t="s">
        <v>55</v>
      </c>
      <c r="B1475" s="360" t="s">
        <v>165</v>
      </c>
      <c r="C1475" s="360"/>
      <c r="D1475" s="360"/>
      <c r="E1475" s="360"/>
      <c r="F1475" s="360"/>
      <c r="G1475" s="360"/>
      <c r="H1475" s="42" t="s">
        <v>166</v>
      </c>
      <c r="I1475" s="43"/>
    </row>
    <row r="1476" spans="1:9" s="40" customFormat="1" ht="32.25" hidden="1" customHeight="1">
      <c r="A1476" s="41" t="s">
        <v>55</v>
      </c>
      <c r="B1476" s="360" t="s">
        <v>167</v>
      </c>
      <c r="C1476" s="360"/>
      <c r="D1476" s="360"/>
      <c r="E1476" s="360"/>
      <c r="F1476" s="360"/>
      <c r="G1476" s="360"/>
      <c r="H1476" s="42" t="s">
        <v>168</v>
      </c>
      <c r="I1476" s="44"/>
    </row>
    <row r="1477" spans="1:9" s="40" customFormat="1" ht="32.25" hidden="1" customHeight="1">
      <c r="A1477" s="41" t="s">
        <v>55</v>
      </c>
      <c r="B1477" s="360" t="s">
        <v>169</v>
      </c>
      <c r="C1477" s="360"/>
      <c r="D1477" s="360"/>
      <c r="E1477" s="360"/>
      <c r="F1477" s="360"/>
      <c r="G1477" s="360"/>
      <c r="H1477" s="361" t="s">
        <v>170</v>
      </c>
      <c r="I1477" s="362"/>
    </row>
    <row r="1478" spans="1:9" s="48" customFormat="1" hidden="1">
      <c r="A1478" s="45" t="s">
        <v>81</v>
      </c>
      <c r="B1478" s="350" t="s">
        <v>171</v>
      </c>
      <c r="C1478" s="350"/>
      <c r="D1478" s="350"/>
      <c r="E1478" s="350"/>
      <c r="F1478" s="350"/>
      <c r="G1478" s="350"/>
      <c r="H1478" s="46"/>
      <c r="I1478" s="47"/>
    </row>
    <row r="1479" spans="1:9" s="49" customFormat="1" ht="10.5" hidden="1" customHeight="1">
      <c r="B1479" s="18"/>
      <c r="C1479" s="18"/>
      <c r="D1479" s="18"/>
      <c r="E1479" s="18"/>
      <c r="F1479" s="18"/>
      <c r="G1479" s="50"/>
    </row>
    <row r="1480" spans="1:9" s="52" customFormat="1" ht="24.75" hidden="1" customHeight="1">
      <c r="A1480" s="51" t="s">
        <v>1</v>
      </c>
      <c r="B1480" s="51" t="s">
        <v>172</v>
      </c>
      <c r="C1480" s="65"/>
      <c r="D1480" s="51" t="s">
        <v>173</v>
      </c>
      <c r="E1480" s="51" t="s">
        <v>174</v>
      </c>
      <c r="F1480" s="51" t="s">
        <v>175</v>
      </c>
      <c r="G1480" s="51" t="s">
        <v>176</v>
      </c>
      <c r="I1480" s="268"/>
    </row>
    <row r="1481" spans="1:9" ht="16.350000000000001" hidden="1" customHeight="1">
      <c r="A1481" s="54">
        <v>1</v>
      </c>
      <c r="B1481" s="55" t="s">
        <v>177</v>
      </c>
      <c r="C1481" s="202" t="s">
        <v>64</v>
      </c>
      <c r="D1481" s="57" t="s">
        <v>278</v>
      </c>
      <c r="E1481" s="57" t="str">
        <f>D1481</f>
        <v>Chở người và hàng hóa</v>
      </c>
      <c r="F1481" s="57" t="str">
        <f>D1481</f>
        <v>Chở người và hàng hóa</v>
      </c>
      <c r="G1481" s="57" t="str">
        <f>D1481</f>
        <v>Chở người và hàng hóa</v>
      </c>
    </row>
    <row r="1482" spans="1:9" ht="34.700000000000003" hidden="1" customHeight="1">
      <c r="A1482" s="54">
        <v>2</v>
      </c>
      <c r="B1482" s="55" t="s">
        <v>178</v>
      </c>
      <c r="C1482" s="202" t="s">
        <v>64</v>
      </c>
      <c r="D1482" s="58" t="s">
        <v>380</v>
      </c>
      <c r="E1482" s="58" t="str">
        <f>D1482</f>
        <v>Ô tô tải (PICUP ca bin kép)</v>
      </c>
      <c r="F1482" s="58" t="str">
        <f>D1482</f>
        <v>Ô tô tải (PICUP ca bin kép)</v>
      </c>
      <c r="G1482" s="58" t="str">
        <f>D1482</f>
        <v>Ô tô tải (PICUP ca bin kép)</v>
      </c>
    </row>
    <row r="1483" spans="1:9" hidden="1">
      <c r="A1483" s="59" t="s">
        <v>55</v>
      </c>
      <c r="B1483" s="55" t="s">
        <v>179</v>
      </c>
      <c r="C1483" s="202"/>
      <c r="D1483" s="58" t="str">
        <f>D1420</f>
        <v>MITSHUBISHI</v>
      </c>
      <c r="E1483" s="58" t="str">
        <f>D1483</f>
        <v>MITSHUBISHI</v>
      </c>
      <c r="F1483" s="58" t="str">
        <f>E1483</f>
        <v>MITSHUBISHI</v>
      </c>
      <c r="G1483" s="58" t="str">
        <f>F1483</f>
        <v>MITSHUBISHI</v>
      </c>
    </row>
    <row r="1484" spans="1:9" hidden="1">
      <c r="A1484" s="59" t="s">
        <v>55</v>
      </c>
      <c r="B1484" s="55" t="s">
        <v>3</v>
      </c>
      <c r="C1484" s="202"/>
      <c r="D1484" s="60">
        <f>D1422</f>
        <v>2020</v>
      </c>
      <c r="E1484" s="60">
        <f>D1484</f>
        <v>2020</v>
      </c>
      <c r="F1484" s="60">
        <f>D1484</f>
        <v>2020</v>
      </c>
      <c r="G1484" s="60">
        <f>D1484</f>
        <v>2020</v>
      </c>
    </row>
    <row r="1485" spans="1:9" hidden="1">
      <c r="A1485" s="59" t="s">
        <v>55</v>
      </c>
      <c r="B1485" s="55" t="s">
        <v>4</v>
      </c>
      <c r="C1485" s="202"/>
      <c r="D1485" s="58" t="str">
        <f>D1421</f>
        <v>Thái Lan</v>
      </c>
      <c r="E1485" s="58" t="str">
        <f>D1485</f>
        <v>Thái Lan</v>
      </c>
      <c r="F1485" s="58" t="str">
        <f>D1485</f>
        <v>Thái Lan</v>
      </c>
      <c r="G1485" s="58" t="str">
        <f>D1485</f>
        <v>Thái Lan</v>
      </c>
    </row>
    <row r="1486" spans="1:9" ht="65.45" hidden="1" customHeight="1">
      <c r="A1486" s="54">
        <v>3</v>
      </c>
      <c r="B1486" s="55" t="s">
        <v>180</v>
      </c>
      <c r="C1486" s="203" t="s">
        <v>64</v>
      </c>
      <c r="D1486" s="152"/>
      <c r="E1486" s="153" t="s">
        <v>396</v>
      </c>
      <c r="F1486" s="153" t="s">
        <v>398</v>
      </c>
      <c r="G1486" s="153" t="s">
        <v>401</v>
      </c>
    </row>
    <row r="1487" spans="1:9" s="63" customFormat="1" ht="21" hidden="1" customHeight="1">
      <c r="A1487" s="54">
        <v>4</v>
      </c>
      <c r="B1487" s="61" t="s">
        <v>181</v>
      </c>
      <c r="C1487" s="204" t="s">
        <v>64</v>
      </c>
      <c r="D1487" s="62" t="s">
        <v>279</v>
      </c>
      <c r="E1487" s="62" t="s">
        <v>279</v>
      </c>
      <c r="F1487" s="62" t="s">
        <v>279</v>
      </c>
      <c r="G1487" s="62" t="s">
        <v>279</v>
      </c>
      <c r="I1487" s="19"/>
    </row>
    <row r="1488" spans="1:9" s="67" customFormat="1" ht="30.6" hidden="1" customHeight="1">
      <c r="A1488" s="64">
        <v>5</v>
      </c>
      <c r="B1488" s="65" t="s">
        <v>182</v>
      </c>
      <c r="C1488" s="205" t="s">
        <v>64</v>
      </c>
      <c r="D1488" s="66" t="s">
        <v>183</v>
      </c>
      <c r="E1488" s="66" t="s">
        <v>183</v>
      </c>
      <c r="F1488" s="66" t="s">
        <v>183</v>
      </c>
      <c r="G1488" s="66" t="s">
        <v>183</v>
      </c>
      <c r="I1488" s="68"/>
    </row>
    <row r="1489" spans="1:9" ht="16.7" hidden="1" customHeight="1">
      <c r="A1489" s="269">
        <v>6</v>
      </c>
      <c r="B1489" s="70" t="s">
        <v>184</v>
      </c>
      <c r="C1489" s="205" t="s">
        <v>64</v>
      </c>
      <c r="D1489" s="71"/>
      <c r="E1489" s="72">
        <v>560000000</v>
      </c>
      <c r="F1489" s="72">
        <v>530000000</v>
      </c>
      <c r="G1489" s="72">
        <v>550000000</v>
      </c>
    </row>
    <row r="1490" spans="1:9" ht="21" hidden="1" customHeight="1">
      <c r="A1490" s="269">
        <v>7</v>
      </c>
      <c r="B1490" s="70" t="s">
        <v>185</v>
      </c>
      <c r="C1490" s="205" t="s">
        <v>64</v>
      </c>
      <c r="D1490" s="71"/>
      <c r="E1490" s="73">
        <v>0.95</v>
      </c>
      <c r="F1490" s="73">
        <v>0.95</v>
      </c>
      <c r="G1490" s="73">
        <v>0.95</v>
      </c>
      <c r="I1490" s="74" t="e">
        <f>E1604</f>
        <v>#REF!</v>
      </c>
    </row>
    <row r="1491" spans="1:9" ht="18" hidden="1" customHeight="1">
      <c r="A1491" s="269">
        <v>8</v>
      </c>
      <c r="B1491" s="70" t="s">
        <v>186</v>
      </c>
      <c r="C1491" s="205" t="s">
        <v>64</v>
      </c>
      <c r="D1491" s="71"/>
      <c r="E1491" s="75" t="s">
        <v>281</v>
      </c>
      <c r="F1491" s="75" t="s">
        <v>281</v>
      </c>
      <c r="G1491" s="75" t="s">
        <v>281</v>
      </c>
    </row>
    <row r="1492" spans="1:9" ht="20.45" hidden="1" customHeight="1">
      <c r="A1492" s="269">
        <v>9</v>
      </c>
      <c r="B1492" s="65" t="s">
        <v>187</v>
      </c>
      <c r="C1492" s="205" t="s">
        <v>64</v>
      </c>
      <c r="D1492" s="76" t="s">
        <v>188</v>
      </c>
      <c r="E1492" s="76" t="s">
        <v>188</v>
      </c>
      <c r="F1492" s="76" t="s">
        <v>188</v>
      </c>
      <c r="G1492" s="76" t="s">
        <v>188</v>
      </c>
    </row>
    <row r="1493" spans="1:9" ht="16.7" hidden="1" customHeight="1">
      <c r="A1493" s="77" t="s">
        <v>55</v>
      </c>
      <c r="B1493" s="65" t="s">
        <v>69</v>
      </c>
      <c r="C1493" s="205"/>
      <c r="D1493" s="76" t="str">
        <f>D1426</f>
        <v>Xám bạc</v>
      </c>
      <c r="E1493" s="76" t="s">
        <v>385</v>
      </c>
      <c r="F1493" s="76" t="s">
        <v>385</v>
      </c>
      <c r="G1493" s="76" t="s">
        <v>383</v>
      </c>
    </row>
    <row r="1494" spans="1:9" ht="16.7" hidden="1" customHeight="1">
      <c r="A1494" s="77" t="s">
        <v>55</v>
      </c>
      <c r="B1494" s="65" t="s">
        <v>189</v>
      </c>
      <c r="C1494" s="205"/>
      <c r="D1494" s="76" t="str">
        <f>D1434</f>
        <v>29H - 417.61</v>
      </c>
      <c r="E1494" s="76" t="s">
        <v>280</v>
      </c>
      <c r="F1494" s="76" t="s">
        <v>399</v>
      </c>
      <c r="G1494" s="76" t="s">
        <v>382</v>
      </c>
    </row>
    <row r="1495" spans="1:9" ht="16.7" hidden="1" customHeight="1">
      <c r="A1495" s="77" t="s">
        <v>55</v>
      </c>
      <c r="B1495" s="65" t="s">
        <v>190</v>
      </c>
      <c r="C1495" s="205"/>
      <c r="D1495" s="76">
        <v>100651</v>
      </c>
      <c r="E1495" s="76">
        <v>20801</v>
      </c>
      <c r="F1495" s="76">
        <v>83657</v>
      </c>
      <c r="G1495" s="76">
        <v>50049</v>
      </c>
    </row>
    <row r="1496" spans="1:9" ht="30.6" hidden="1" customHeight="1">
      <c r="A1496" s="64">
        <v>10</v>
      </c>
      <c r="B1496" s="65" t="s">
        <v>283</v>
      </c>
      <c r="C1496" s="205" t="s">
        <v>64</v>
      </c>
      <c r="D1496" s="71"/>
      <c r="E1496" s="79">
        <f>E1489*E1490</f>
        <v>532000000</v>
      </c>
      <c r="F1496" s="79">
        <f>F1489*F1490</f>
        <v>503500000</v>
      </c>
      <c r="G1496" s="79">
        <f>G1489*G1490</f>
        <v>522500000</v>
      </c>
    </row>
    <row r="1497" spans="1:9" ht="18.600000000000001" hidden="1" customHeight="1">
      <c r="A1497" s="269">
        <v>11</v>
      </c>
      <c r="B1497" s="70" t="s">
        <v>191</v>
      </c>
      <c r="C1497" s="205" t="s">
        <v>64</v>
      </c>
      <c r="D1497" s="80"/>
      <c r="E1497" s="16" t="s">
        <v>397</v>
      </c>
      <c r="F1497" s="81" t="s">
        <v>400</v>
      </c>
      <c r="G1497" s="81" t="s">
        <v>402</v>
      </c>
    </row>
    <row r="1498" spans="1:9" ht="21" hidden="1" customHeight="1">
      <c r="A1498" s="269">
        <v>12</v>
      </c>
      <c r="B1498" s="70" t="s">
        <v>192</v>
      </c>
      <c r="C1498" s="205" t="s">
        <v>64</v>
      </c>
      <c r="D1498" s="82"/>
      <c r="E1498" s="82" t="str">
        <f>D1487</f>
        <v>Tháng 10 năm 2023</v>
      </c>
      <c r="F1498" s="82" t="str">
        <f>E1498</f>
        <v>Tháng 10 năm 2023</v>
      </c>
      <c r="G1498" s="82" t="str">
        <f>E1498</f>
        <v>Tháng 10 năm 2023</v>
      </c>
    </row>
    <row r="1499" spans="1:9" hidden="1">
      <c r="G1499" s="83"/>
    </row>
    <row r="1500" spans="1:9" ht="22.5" hidden="1" customHeight="1">
      <c r="A1500" s="303" t="s">
        <v>193</v>
      </c>
      <c r="B1500" s="303"/>
      <c r="C1500" s="303"/>
      <c r="D1500" s="303"/>
      <c r="E1500" s="303"/>
      <c r="F1500" s="303"/>
      <c r="G1500" s="303"/>
    </row>
    <row r="1501" spans="1:9" s="40" customFormat="1" ht="54.75" hidden="1" customHeight="1">
      <c r="A1501" s="337" t="s">
        <v>194</v>
      </c>
      <c r="B1501" s="337"/>
      <c r="C1501" s="337"/>
      <c r="D1501" s="337"/>
      <c r="E1501" s="337"/>
      <c r="F1501" s="337"/>
      <c r="G1501" s="337"/>
      <c r="I1501" s="85"/>
    </row>
    <row r="1502" spans="1:9" s="40" customFormat="1" ht="72" hidden="1" customHeight="1">
      <c r="A1502" s="337" t="s">
        <v>195</v>
      </c>
      <c r="B1502" s="337"/>
      <c r="C1502" s="337"/>
      <c r="D1502" s="337"/>
      <c r="E1502" s="337"/>
      <c r="F1502" s="337"/>
      <c r="G1502" s="337"/>
      <c r="I1502" s="85"/>
    </row>
    <row r="1503" spans="1:9" s="40" customFormat="1" ht="21" hidden="1" customHeight="1">
      <c r="A1503" s="363" t="s">
        <v>196</v>
      </c>
      <c r="B1503" s="363"/>
      <c r="C1503" s="363"/>
      <c r="D1503" s="363"/>
      <c r="E1503" s="363"/>
      <c r="F1503" s="363"/>
      <c r="G1503" s="363"/>
      <c r="I1503" s="85"/>
    </row>
    <row r="1504" spans="1:9" s="40" customFormat="1" ht="21" hidden="1" customHeight="1">
      <c r="A1504" s="86" t="s">
        <v>55</v>
      </c>
      <c r="B1504" s="337" t="s">
        <v>197</v>
      </c>
      <c r="C1504" s="337"/>
      <c r="D1504" s="337"/>
      <c r="E1504" s="337"/>
      <c r="F1504" s="337"/>
      <c r="G1504" s="337"/>
      <c r="I1504" s="85"/>
    </row>
    <row r="1505" spans="1:9" s="40" customFormat="1" ht="21" hidden="1" customHeight="1">
      <c r="A1505" s="87"/>
      <c r="B1505" s="88" t="s">
        <v>198</v>
      </c>
      <c r="C1505" s="88"/>
      <c r="D1505" s="355" t="str">
        <f>D1568&amp;". Do lấy TSĐG làm chuẩn nên tổ thẩm định đánh giá TSĐG đạt tỷ lệ 100%"</f>
        <v>Giấy đăng ký xe, đăng kiểm xe. Do lấy TSĐG làm chuẩn nên tổ thẩm định đánh giá TSĐG đạt tỷ lệ 100%</v>
      </c>
      <c r="E1505" s="356"/>
      <c r="F1505" s="356"/>
      <c r="G1505" s="356"/>
      <c r="I1505" s="85"/>
    </row>
    <row r="1506" spans="1:9" s="40" customFormat="1" ht="21" hidden="1" customHeight="1">
      <c r="A1506" s="86" t="s">
        <v>199</v>
      </c>
      <c r="B1506" s="88" t="s">
        <v>200</v>
      </c>
      <c r="C1506" s="88" t="s">
        <v>64</v>
      </c>
      <c r="D1506" s="358" t="str">
        <f>E1568</f>
        <v>Giấy đăng ký xe, đăng kiểm xe</v>
      </c>
      <c r="E1506" s="358"/>
      <c r="F1506" s="332" t="str">
        <f>IF(D1507&gt;100%,"Lợi thế hơn tài sản thẩm định giá",IF(D1507=100%,"Tương đương tài sản thẩm định giá",IF(D1507&lt;100%,"Kém lợi thế hơn tài sản thẩm định giá")))</f>
        <v>Tương đương tài sản thẩm định giá</v>
      </c>
      <c r="G1506" s="332"/>
      <c r="I1506" s="85"/>
    </row>
    <row r="1507" spans="1:9" s="40" customFormat="1" ht="21" hidden="1" customHeight="1">
      <c r="A1507" s="86"/>
      <c r="B1507" s="271" t="s">
        <v>201</v>
      </c>
      <c r="C1507" s="88" t="s">
        <v>64</v>
      </c>
      <c r="D1507" s="90">
        <f>E1569</f>
        <v>1</v>
      </c>
      <c r="E1507" s="271"/>
      <c r="F1507" s="271"/>
      <c r="G1507" s="272"/>
      <c r="I1507" s="85"/>
    </row>
    <row r="1508" spans="1:9" s="40" customFormat="1" ht="21" hidden="1" customHeight="1">
      <c r="A1508" s="86" t="s">
        <v>199</v>
      </c>
      <c r="B1508" s="88" t="s">
        <v>202</v>
      </c>
      <c r="C1508" s="88" t="s">
        <v>64</v>
      </c>
      <c r="D1508" s="91" t="str">
        <f>F1568</f>
        <v>Giấy đăng ký xe, đăng kiểm xe</v>
      </c>
      <c r="E1508" s="92"/>
      <c r="F1508" s="332" t="str">
        <f>IF(D1509&gt;100%,"Lợi thế hơn tài sản thẩm định giá",IF(D1509=100%,"Tương đương tài sản thẩm định giá",IF(D1509&lt;100%,"Kém lợi thế hơn tài sản thẩm định giá")))</f>
        <v>Tương đương tài sản thẩm định giá</v>
      </c>
      <c r="G1508" s="332"/>
      <c r="I1508" s="85"/>
    </row>
    <row r="1509" spans="1:9" s="40" customFormat="1" ht="21" hidden="1" customHeight="1">
      <c r="A1509" s="86"/>
      <c r="B1509" s="271" t="s">
        <v>203</v>
      </c>
      <c r="C1509" s="88" t="s">
        <v>64</v>
      </c>
      <c r="D1509" s="90">
        <f>F1569</f>
        <v>1</v>
      </c>
      <c r="E1509" s="271"/>
      <c r="F1509" s="271"/>
      <c r="G1509" s="272"/>
      <c r="I1509" s="85"/>
    </row>
    <row r="1510" spans="1:9" s="40" customFormat="1" ht="21" hidden="1" customHeight="1">
      <c r="A1510" s="86" t="s">
        <v>199</v>
      </c>
      <c r="B1510" s="88" t="s">
        <v>204</v>
      </c>
      <c r="C1510" s="88" t="s">
        <v>64</v>
      </c>
      <c r="D1510" s="91" t="str">
        <f>G1568</f>
        <v>Giấy đăng ký xe, đăng kiểm xe</v>
      </c>
      <c r="E1510" s="92"/>
      <c r="F1510" s="332" t="str">
        <f>IF(D1511&gt;100%,"Lợi thế hơn tài sản thẩm định giá",IF(D1511=100%,"Tương đương tài sản thẩm định giá",IF(D1511&lt;100%,"Kém lợi thế hơn tài sản thẩm định giá")))</f>
        <v>Tương đương tài sản thẩm định giá</v>
      </c>
      <c r="G1510" s="332"/>
      <c r="I1510" s="85"/>
    </row>
    <row r="1511" spans="1:9" s="40" customFormat="1" ht="21" hidden="1" customHeight="1">
      <c r="A1511" s="86"/>
      <c r="B1511" s="271" t="s">
        <v>205</v>
      </c>
      <c r="C1511" s="88" t="s">
        <v>64</v>
      </c>
      <c r="D1511" s="90">
        <f>G1569</f>
        <v>1</v>
      </c>
      <c r="E1511" s="271"/>
      <c r="F1511" s="271"/>
      <c r="G1511" s="271"/>
      <c r="I1511" s="85"/>
    </row>
    <row r="1512" spans="1:9" s="40" customFormat="1" ht="21" hidden="1" customHeight="1">
      <c r="A1512" s="86" t="s">
        <v>55</v>
      </c>
      <c r="B1512" s="337" t="s">
        <v>206</v>
      </c>
      <c r="C1512" s="337"/>
      <c r="D1512" s="337"/>
      <c r="E1512" s="337"/>
      <c r="F1512" s="337"/>
      <c r="G1512" s="337"/>
      <c r="I1512" s="85"/>
    </row>
    <row r="1513" spans="1:9" s="40" customFormat="1" ht="21" hidden="1" customHeight="1">
      <c r="A1513" s="87"/>
      <c r="B1513" s="88" t="s">
        <v>198</v>
      </c>
      <c r="C1513" s="88"/>
      <c r="D1513" s="355" t="str">
        <f>D1573&amp;". Do lấy TSĐG làm chuẩn nên tổ thẩm định đánh giá TSĐG đạt tỷ lệ 100%"</f>
        <v>2020. Do lấy TSĐG làm chuẩn nên tổ thẩm định đánh giá TSĐG đạt tỷ lệ 100%</v>
      </c>
      <c r="E1513" s="356"/>
      <c r="F1513" s="356"/>
      <c r="G1513" s="356"/>
      <c r="I1513" s="85"/>
    </row>
    <row r="1514" spans="1:9" s="40" customFormat="1" ht="21" hidden="1" customHeight="1">
      <c r="A1514" s="86" t="s">
        <v>199</v>
      </c>
      <c r="B1514" s="88" t="s">
        <v>200</v>
      </c>
      <c r="C1514" s="88" t="s">
        <v>64</v>
      </c>
      <c r="D1514" s="358" t="s">
        <v>207</v>
      </c>
      <c r="E1514" s="358"/>
      <c r="F1514" s="332" t="str">
        <f>IF(D1515&gt;100%,"Lợi thế hơn tài sản thẩm định giá",IF(D1515=100%,"Tương đương tài sản thẩm định giá",IF(D1515&lt;100%,"Kém lợi thế hơn tài sản thẩm định giá")))</f>
        <v>Tương đương tài sản thẩm định giá</v>
      </c>
      <c r="G1514" s="332"/>
      <c r="I1514" s="85"/>
    </row>
    <row r="1515" spans="1:9" s="40" customFormat="1" ht="21" hidden="1" customHeight="1">
      <c r="A1515" s="86"/>
      <c r="B1515" s="271" t="s">
        <v>201</v>
      </c>
      <c r="C1515" s="88" t="s">
        <v>64</v>
      </c>
      <c r="D1515" s="90">
        <f>E1574</f>
        <v>1</v>
      </c>
      <c r="E1515" s="271"/>
      <c r="F1515" s="271"/>
      <c r="G1515" s="272"/>
      <c r="I1515" s="85"/>
    </row>
    <row r="1516" spans="1:9" s="40" customFormat="1" ht="21" hidden="1" customHeight="1">
      <c r="A1516" s="86" t="s">
        <v>199</v>
      </c>
      <c r="B1516" s="88" t="s">
        <v>202</v>
      </c>
      <c r="C1516" s="88" t="s">
        <v>64</v>
      </c>
      <c r="D1516" s="91" t="s">
        <v>207</v>
      </c>
      <c r="E1516" s="92"/>
      <c r="F1516" s="332" t="str">
        <f>IF(D1517&gt;100%,"Lợi thế hơn tài sản thẩm định giá",IF(D1517=100%,"Tương đương tài sản thẩm định giá",IF(D1517&lt;100%,"Kém lợi thế hơn tài sản thẩm định giá")))</f>
        <v>Tương đương tài sản thẩm định giá</v>
      </c>
      <c r="G1516" s="332"/>
      <c r="I1516" s="85"/>
    </row>
    <row r="1517" spans="1:9" s="40" customFormat="1" ht="21" hidden="1" customHeight="1">
      <c r="A1517" s="86"/>
      <c r="B1517" s="271" t="s">
        <v>203</v>
      </c>
      <c r="C1517" s="88" t="s">
        <v>64</v>
      </c>
      <c r="D1517" s="90">
        <f>F1574</f>
        <v>1</v>
      </c>
      <c r="E1517" s="271"/>
      <c r="F1517" s="271"/>
      <c r="G1517" s="272"/>
      <c r="I1517" s="85"/>
    </row>
    <row r="1518" spans="1:9" s="40" customFormat="1" ht="21" hidden="1" customHeight="1">
      <c r="A1518" s="86" t="s">
        <v>199</v>
      </c>
      <c r="B1518" s="88" t="s">
        <v>204</v>
      </c>
      <c r="C1518" s="88" t="s">
        <v>64</v>
      </c>
      <c r="D1518" s="91" t="s">
        <v>207</v>
      </c>
      <c r="E1518" s="92"/>
      <c r="F1518" s="332" t="str">
        <f>IF(D1519&gt;100%,"Lợi thế hơn tài sản thẩm định giá",IF(D1519=100%,"Tương đương tài sản thẩm định giá",IF(D1519&lt;100%,"Kém lợi thế hơn tài sản thẩm định giá")))</f>
        <v>Tương đương tài sản thẩm định giá</v>
      </c>
      <c r="G1518" s="332"/>
      <c r="I1518" s="85"/>
    </row>
    <row r="1519" spans="1:9" s="40" customFormat="1" ht="21" hidden="1" customHeight="1">
      <c r="A1519" s="86"/>
      <c r="B1519" s="271" t="s">
        <v>205</v>
      </c>
      <c r="C1519" s="88" t="s">
        <v>64</v>
      </c>
      <c r="D1519" s="90">
        <f>G1574</f>
        <v>1</v>
      </c>
      <c r="E1519" s="271"/>
      <c r="F1519" s="271"/>
      <c r="G1519" s="271"/>
      <c r="I1519" s="85"/>
    </row>
    <row r="1520" spans="1:9" s="272" customFormat="1" ht="21" hidden="1" customHeight="1">
      <c r="A1520" s="86" t="s">
        <v>55</v>
      </c>
      <c r="B1520" s="337" t="s">
        <v>208</v>
      </c>
      <c r="C1520" s="337"/>
      <c r="D1520" s="337"/>
      <c r="E1520" s="337"/>
      <c r="F1520" s="337"/>
      <c r="G1520" s="337"/>
      <c r="I1520" s="93"/>
    </row>
    <row r="1521" spans="1:9" s="272" customFormat="1" ht="23.45" hidden="1" customHeight="1">
      <c r="A1521" s="87"/>
      <c r="B1521" s="88" t="s">
        <v>198</v>
      </c>
      <c r="C1521" s="88"/>
      <c r="D1521" s="355" t="str">
        <f>D1578&amp;". Do lấy TSĐG làm chuẩn nên tổ thẩm định đánh giá TSĐG đạt tỷ lệ 100%"</f>
        <v>Xám bạc. Do lấy TSĐG làm chuẩn nên tổ thẩm định đánh giá TSĐG đạt tỷ lệ 100%</v>
      </c>
      <c r="E1521" s="356"/>
      <c r="F1521" s="356"/>
      <c r="G1521" s="356"/>
      <c r="I1521" s="93"/>
    </row>
    <row r="1522" spans="1:9" s="272" customFormat="1" ht="21" hidden="1" customHeight="1">
      <c r="A1522" s="86" t="s">
        <v>199</v>
      </c>
      <c r="B1522" s="88" t="s">
        <v>200</v>
      </c>
      <c r="C1522" s="88" t="s">
        <v>64</v>
      </c>
      <c r="D1522" s="358" t="str">
        <f>E1578</f>
        <v>Đỏ</v>
      </c>
      <c r="E1522" s="358"/>
      <c r="F1522" s="332" t="str">
        <f>IF(D1523&gt;100%,"Lợi thế hơn tài sản thẩm định giá",IF(D1523=100%,"Tương đương tài sản thẩm định giá",IF(D1523&lt;100%,"Kém lợi thế hơn tài sản thẩm định giá")))</f>
        <v>Tương đương tài sản thẩm định giá</v>
      </c>
      <c r="G1522" s="332"/>
      <c r="I1522" s="93"/>
    </row>
    <row r="1523" spans="1:9" s="272" customFormat="1" ht="21" hidden="1" customHeight="1">
      <c r="A1523" s="86"/>
      <c r="B1523" s="271" t="s">
        <v>201</v>
      </c>
      <c r="C1523" s="88" t="s">
        <v>64</v>
      </c>
      <c r="D1523" s="90">
        <v>1</v>
      </c>
      <c r="E1523" s="271"/>
      <c r="F1523" s="271"/>
      <c r="I1523" s="93"/>
    </row>
    <row r="1524" spans="1:9" s="272" customFormat="1" ht="21" hidden="1" customHeight="1">
      <c r="A1524" s="86" t="s">
        <v>199</v>
      </c>
      <c r="B1524" s="88" t="s">
        <v>202</v>
      </c>
      <c r="C1524" s="88" t="s">
        <v>64</v>
      </c>
      <c r="D1524" s="91" t="str">
        <f>F1578</f>
        <v>Đỏ</v>
      </c>
      <c r="E1524" s="92"/>
      <c r="F1524" s="332" t="str">
        <f>IF(D1525&gt;100%,"Lợi thế hơn tài sản thẩm định giá",IF(D1525=100%,"Tương đương tài sản thẩm định giá",IF(D1525&lt;100%,"Kém lợi thế hơn tài sản thẩm định giá")))</f>
        <v>Tương đương tài sản thẩm định giá</v>
      </c>
      <c r="G1524" s="332"/>
      <c r="I1524" s="93"/>
    </row>
    <row r="1525" spans="1:9" s="272" customFormat="1" ht="21" hidden="1" customHeight="1">
      <c r="A1525" s="86"/>
      <c r="B1525" s="271" t="s">
        <v>203</v>
      </c>
      <c r="C1525" s="88" t="s">
        <v>64</v>
      </c>
      <c r="D1525" s="90">
        <v>1</v>
      </c>
      <c r="E1525" s="271"/>
      <c r="F1525" s="271"/>
      <c r="I1525" s="93"/>
    </row>
    <row r="1526" spans="1:9" s="272" customFormat="1" ht="21" hidden="1" customHeight="1">
      <c r="A1526" s="86" t="s">
        <v>199</v>
      </c>
      <c r="B1526" s="88" t="s">
        <v>204</v>
      </c>
      <c r="C1526" s="88" t="s">
        <v>64</v>
      </c>
      <c r="D1526" s="91" t="str">
        <f>G1578</f>
        <v>Xám</v>
      </c>
      <c r="E1526" s="92"/>
      <c r="F1526" s="332" t="str">
        <f>IF(D1527&gt;100%,"Lợi thế hơn tài sản thẩm định giá",IF(D1527=100%,"Tương đương tài sản thẩm định giá",IF(D1527&lt;100%,"Kém lợi thế hơn tài sản thẩm định giá")))</f>
        <v>Lợi thế hơn tài sản thẩm định giá</v>
      </c>
      <c r="G1526" s="332"/>
      <c r="I1526" s="93"/>
    </row>
    <row r="1527" spans="1:9" s="272" customFormat="1" ht="21" hidden="1" customHeight="1">
      <c r="A1527" s="86"/>
      <c r="B1527" s="271" t="s">
        <v>205</v>
      </c>
      <c r="C1527" s="88" t="s">
        <v>64</v>
      </c>
      <c r="D1527" s="90">
        <v>1.05</v>
      </c>
      <c r="E1527" s="271"/>
      <c r="F1527" s="271"/>
      <c r="G1527" s="271"/>
      <c r="I1527" s="93"/>
    </row>
    <row r="1528" spans="1:9" s="272" customFormat="1" ht="21" hidden="1" customHeight="1">
      <c r="A1528" s="94" t="s">
        <v>55</v>
      </c>
      <c r="B1528" s="357" t="s">
        <v>209</v>
      </c>
      <c r="C1528" s="337"/>
      <c r="D1528" s="337"/>
      <c r="E1528" s="337"/>
      <c r="F1528" s="337"/>
      <c r="G1528" s="337"/>
      <c r="I1528" s="93"/>
    </row>
    <row r="1529" spans="1:9" s="272" customFormat="1" ht="21" hidden="1" customHeight="1">
      <c r="A1529" s="87"/>
      <c r="B1529" s="88" t="s">
        <v>198</v>
      </c>
      <c r="C1529" s="88"/>
      <c r="D1529" s="355" t="str">
        <f>D1583&amp;". Do lấy TSĐG làm chuẩn nên tổ thẩm định đánh giá TSĐG đạt tỷ lệ 100%"</f>
        <v>29H - 417.61. Do lấy TSĐG làm chuẩn nên tổ thẩm định đánh giá TSĐG đạt tỷ lệ 100%</v>
      </c>
      <c r="E1529" s="356"/>
      <c r="F1529" s="356"/>
      <c r="G1529" s="356"/>
      <c r="I1529" s="93"/>
    </row>
    <row r="1530" spans="1:9" s="272" customFormat="1" ht="21" hidden="1" customHeight="1">
      <c r="A1530" s="86" t="s">
        <v>199</v>
      </c>
      <c r="B1530" s="88" t="s">
        <v>200</v>
      </c>
      <c r="C1530" s="88" t="s">
        <v>64</v>
      </c>
      <c r="D1530" s="354" t="str">
        <f>E1583</f>
        <v>Hà Nội</v>
      </c>
      <c r="E1530" s="331"/>
      <c r="F1530" s="332" t="str">
        <f>IF(D1531&gt;100%,"Lợi thế hơn tài sản thẩm định giá",IF(D1531=100%,"Tương đương tài sản thẩm định giá",IF(D1531&lt;100%,"Kém lợi thế hơn tài sản thẩm định giá")))</f>
        <v>Tương đương tài sản thẩm định giá</v>
      </c>
      <c r="G1530" s="332"/>
      <c r="I1530" s="93"/>
    </row>
    <row r="1531" spans="1:9" s="272" customFormat="1" ht="21" hidden="1" customHeight="1">
      <c r="A1531" s="86"/>
      <c r="B1531" s="271" t="s">
        <v>201</v>
      </c>
      <c r="C1531" s="88" t="s">
        <v>64</v>
      </c>
      <c r="D1531" s="90">
        <v>1</v>
      </c>
      <c r="F1531" s="271"/>
      <c r="G1531" s="271"/>
      <c r="I1531" s="93"/>
    </row>
    <row r="1532" spans="1:9" s="272" customFormat="1" ht="21" hidden="1" customHeight="1">
      <c r="A1532" s="86" t="s">
        <v>199</v>
      </c>
      <c r="B1532" s="88" t="s">
        <v>202</v>
      </c>
      <c r="C1532" s="88" t="s">
        <v>64</v>
      </c>
      <c r="D1532" s="354" t="str">
        <f>F1583</f>
        <v>Nghệ An</v>
      </c>
      <c r="E1532" s="331"/>
      <c r="F1532" s="332" t="str">
        <f>IF(D1533&gt;100%,"Lợi thế hơn tài sản thẩm định giá",IF(D1533=100%,"Tương đương tài sản thẩm định giá",IF(D1533&lt;100%,"Kém lợi thế hơn tài sản thẩm định giá")))</f>
        <v>Tương đương tài sản thẩm định giá</v>
      </c>
      <c r="G1532" s="332"/>
      <c r="I1532" s="93"/>
    </row>
    <row r="1533" spans="1:9" s="272" customFormat="1" ht="21" hidden="1" customHeight="1">
      <c r="A1533" s="86"/>
      <c r="B1533" s="271" t="s">
        <v>203</v>
      </c>
      <c r="C1533" s="88" t="s">
        <v>64</v>
      </c>
      <c r="D1533" s="90">
        <v>1</v>
      </c>
      <c r="F1533" s="271"/>
      <c r="G1533" s="271"/>
      <c r="I1533" s="93"/>
    </row>
    <row r="1534" spans="1:9" s="272" customFormat="1" ht="21" hidden="1" customHeight="1">
      <c r="A1534" s="86" t="s">
        <v>199</v>
      </c>
      <c r="B1534" s="88" t="s">
        <v>204</v>
      </c>
      <c r="C1534" s="88" t="s">
        <v>64</v>
      </c>
      <c r="D1534" s="354" t="str">
        <f>G1583</f>
        <v>Lào Cai</v>
      </c>
      <c r="E1534" s="331"/>
      <c r="F1534" s="332" t="str">
        <f>IF(D1535&gt;100%,"Lợi thế hơn tài sản thẩm định giá",IF(D1535=100%,"Tương đương tài sản thẩm định giá",IF(D1535&lt;100%,"Kém lợi thế hơn tài sản thẩm định giá")))</f>
        <v>Tương đương tài sản thẩm định giá</v>
      </c>
      <c r="G1534" s="332"/>
      <c r="I1534" s="93"/>
    </row>
    <row r="1535" spans="1:9" s="272" customFormat="1" ht="21" hidden="1" customHeight="1">
      <c r="A1535" s="86"/>
      <c r="B1535" s="271" t="s">
        <v>205</v>
      </c>
      <c r="C1535" s="88" t="s">
        <v>64</v>
      </c>
      <c r="D1535" s="90">
        <v>1</v>
      </c>
      <c r="E1535" s="271"/>
      <c r="F1535" s="271"/>
      <c r="G1535" s="271"/>
      <c r="I1535" s="93"/>
    </row>
    <row r="1536" spans="1:9" s="272" customFormat="1" ht="21" hidden="1" customHeight="1">
      <c r="A1536" s="94" t="s">
        <v>55</v>
      </c>
      <c r="B1536" s="337" t="s">
        <v>210</v>
      </c>
      <c r="C1536" s="337"/>
      <c r="D1536" s="337"/>
      <c r="E1536" s="337"/>
      <c r="F1536" s="337"/>
      <c r="G1536" s="337"/>
      <c r="I1536" s="93"/>
    </row>
    <row r="1537" spans="1:9" s="272" customFormat="1" ht="21" hidden="1" customHeight="1">
      <c r="A1537" s="87"/>
      <c r="B1537" s="88" t="s">
        <v>198</v>
      </c>
      <c r="C1537" s="88"/>
      <c r="D1537" s="355" t="str">
        <f>D1588&amp;". Do lấy TSĐG làm chuẩn nên tổ thẩm định đánh giá TSĐG đạt tỷ lệ 100%"</f>
        <v>100651. Do lấy TSĐG làm chuẩn nên tổ thẩm định đánh giá TSĐG đạt tỷ lệ 100%</v>
      </c>
      <c r="E1537" s="356"/>
      <c r="F1537" s="356"/>
      <c r="G1537" s="356"/>
      <c r="I1537" s="93"/>
    </row>
    <row r="1538" spans="1:9" s="272" customFormat="1" ht="21" hidden="1" customHeight="1">
      <c r="A1538" s="86" t="s">
        <v>199</v>
      </c>
      <c r="B1538" s="88" t="s">
        <v>200</v>
      </c>
      <c r="C1538" s="88" t="s">
        <v>64</v>
      </c>
      <c r="D1538" s="91">
        <f>E1588</f>
        <v>20801</v>
      </c>
      <c r="E1538" s="92"/>
      <c r="F1538" s="332" t="str">
        <f>IF(D1539&gt;100%,"Lợi thế hơn tài sản thẩm định giá",IF(D1539=100%,"Tương đương tài sản thẩm định giá",IF(D1539&lt;100%,"Kém lợi thế hơn tài sản thẩm định giá")))</f>
        <v>Lợi thế hơn tài sản thẩm định giá</v>
      </c>
      <c r="G1538" s="332"/>
      <c r="I1538" s="93"/>
    </row>
    <row r="1539" spans="1:9" s="272" customFormat="1" ht="21" hidden="1" customHeight="1">
      <c r="A1539" s="87"/>
      <c r="B1539" s="271" t="s">
        <v>201</v>
      </c>
      <c r="C1539" s="88" t="s">
        <v>64</v>
      </c>
      <c r="D1539" s="90">
        <v>1.03</v>
      </c>
      <c r="E1539" s="271"/>
      <c r="F1539" s="271"/>
      <c r="G1539" s="271"/>
      <c r="I1539" s="93"/>
    </row>
    <row r="1540" spans="1:9" s="272" customFormat="1" ht="21" hidden="1" customHeight="1">
      <c r="A1540" s="86" t="s">
        <v>199</v>
      </c>
      <c r="B1540" s="88" t="s">
        <v>202</v>
      </c>
      <c r="C1540" s="88" t="s">
        <v>64</v>
      </c>
      <c r="D1540" s="91">
        <f>F1588</f>
        <v>83657</v>
      </c>
      <c r="E1540" s="92"/>
      <c r="F1540" s="332" t="str">
        <f>IF(D1541&gt;100%,"Lợi thế hơn tài sản thẩm định giá",IF(D1541=100%,"Tương đương tài sản thẩm định giá",IF(D1541&lt;100%,"Kém lợi thế hơn tài sản thẩm định giá")))</f>
        <v>Lợi thế hơn tài sản thẩm định giá</v>
      </c>
      <c r="G1540" s="332"/>
      <c r="I1540" s="93"/>
    </row>
    <row r="1541" spans="1:9" s="272" customFormat="1" ht="21" hidden="1" customHeight="1">
      <c r="A1541" s="87"/>
      <c r="B1541" s="271" t="s">
        <v>203</v>
      </c>
      <c r="C1541" s="88" t="s">
        <v>64</v>
      </c>
      <c r="D1541" s="90">
        <v>1.03</v>
      </c>
      <c r="E1541" s="271"/>
      <c r="F1541" s="271"/>
      <c r="G1541" s="271"/>
      <c r="I1541" s="93"/>
    </row>
    <row r="1542" spans="1:9" s="272" customFormat="1" ht="21" hidden="1" customHeight="1">
      <c r="A1542" s="86" t="s">
        <v>199</v>
      </c>
      <c r="B1542" s="88" t="s">
        <v>204</v>
      </c>
      <c r="C1542" s="88" t="s">
        <v>64</v>
      </c>
      <c r="D1542" s="91">
        <f>G1588</f>
        <v>50049</v>
      </c>
      <c r="E1542" s="92"/>
      <c r="F1542" s="332" t="str">
        <f>IF(D1543&gt;100%,"Lợi thế hơn tài sản thẩm định giá",IF(D1543=100%,"Tương đương tài sản thẩm định giá",IF(D1543&lt;100%,"Kém lợi thế hơn tài sản thẩm định giá")))</f>
        <v>Lợi thế hơn tài sản thẩm định giá</v>
      </c>
      <c r="G1542" s="332"/>
      <c r="I1542" s="93"/>
    </row>
    <row r="1543" spans="1:9" s="272" customFormat="1" ht="21" hidden="1" customHeight="1">
      <c r="A1543" s="87"/>
      <c r="B1543" s="271" t="s">
        <v>205</v>
      </c>
      <c r="C1543" s="88" t="s">
        <v>64</v>
      </c>
      <c r="D1543" s="90">
        <v>1.05</v>
      </c>
      <c r="E1543" s="271"/>
      <c r="F1543" s="271"/>
      <c r="G1543" s="271"/>
      <c r="I1543" s="93"/>
    </row>
    <row r="1544" spans="1:9" s="272" customFormat="1" ht="21" hidden="1" customHeight="1">
      <c r="A1544" s="94" t="s">
        <v>55</v>
      </c>
      <c r="B1544" s="357" t="s">
        <v>211</v>
      </c>
      <c r="C1544" s="337"/>
      <c r="D1544" s="337"/>
      <c r="E1544" s="337"/>
      <c r="F1544" s="337"/>
      <c r="G1544" s="337"/>
      <c r="I1544" s="93"/>
    </row>
    <row r="1545" spans="1:9" s="272" customFormat="1" ht="21" hidden="1" customHeight="1">
      <c r="A1545" s="87"/>
      <c r="B1545" s="88" t="s">
        <v>198</v>
      </c>
      <c r="C1545" s="88"/>
      <c r="D1545" s="355" t="e">
        <f>#REF!&amp;". Do lấy TSĐG làm chuẩn nên tổ thẩm định đánh giá TSĐG đạt tỷ lệ 100%"</f>
        <v>#REF!</v>
      </c>
      <c r="E1545" s="356"/>
      <c r="F1545" s="356"/>
      <c r="G1545" s="356"/>
      <c r="I1545" s="93"/>
    </row>
    <row r="1546" spans="1:9" s="272" customFormat="1" ht="21" hidden="1" customHeight="1">
      <c r="A1546" s="86" t="s">
        <v>199</v>
      </c>
      <c r="B1546" s="88" t="s">
        <v>200</v>
      </c>
      <c r="C1546" s="88" t="s">
        <v>64</v>
      </c>
      <c r="D1546" s="95" t="e">
        <f>#REF!</f>
        <v>#REF!</v>
      </c>
      <c r="E1546" s="92"/>
      <c r="F1546" s="332" t="str">
        <f>IF(D1547&gt;100%,"Lợi thế hơn tài sản thẩm định giá",IF(D1547=100%,"Tương đương tài sản thẩm định giá",IF(D1547&lt;100%,"Kém lợi thế hơn tài sản thẩm định giá")))</f>
        <v>Tương đương tài sản thẩm định giá</v>
      </c>
      <c r="G1546" s="332"/>
      <c r="I1546" s="93"/>
    </row>
    <row r="1547" spans="1:9" s="272" customFormat="1" ht="21" hidden="1" customHeight="1">
      <c r="A1547" s="86"/>
      <c r="B1547" s="271" t="s">
        <v>201</v>
      </c>
      <c r="C1547" s="88" t="s">
        <v>64</v>
      </c>
      <c r="D1547" s="90">
        <v>1</v>
      </c>
      <c r="E1547" s="271"/>
      <c r="F1547" s="271"/>
      <c r="G1547" s="271"/>
      <c r="I1547" s="93"/>
    </row>
    <row r="1548" spans="1:9" s="272" customFormat="1" ht="21" hidden="1" customHeight="1">
      <c r="A1548" s="86" t="s">
        <v>199</v>
      </c>
      <c r="B1548" s="88" t="s">
        <v>202</v>
      </c>
      <c r="C1548" s="88" t="s">
        <v>64</v>
      </c>
      <c r="D1548" s="95" t="e">
        <f>#REF!</f>
        <v>#REF!</v>
      </c>
      <c r="E1548" s="92"/>
      <c r="F1548" s="332" t="str">
        <f>IF(D1549&gt;100%,"Lợi thế hơn tài sản thẩm định giá",IF(D1549=100%,"Tương đương tài sản thẩm định giá",IF(D1549&lt;100%,"Kém lợi thế hơn tài sản thẩm định giá")))</f>
        <v>Tương đương tài sản thẩm định giá</v>
      </c>
      <c r="G1548" s="332"/>
      <c r="I1548" s="93"/>
    </row>
    <row r="1549" spans="1:9" s="272" customFormat="1" ht="21" hidden="1" customHeight="1">
      <c r="A1549" s="86"/>
      <c r="B1549" s="271" t="s">
        <v>203</v>
      </c>
      <c r="C1549" s="88" t="s">
        <v>64</v>
      </c>
      <c r="D1549" s="90">
        <v>1</v>
      </c>
      <c r="E1549" s="271"/>
      <c r="F1549" s="271"/>
      <c r="G1549" s="271"/>
      <c r="I1549" s="93"/>
    </row>
    <row r="1550" spans="1:9" s="272" customFormat="1" ht="21" hidden="1" customHeight="1">
      <c r="A1550" s="86" t="s">
        <v>199</v>
      </c>
      <c r="B1550" s="88" t="s">
        <v>204</v>
      </c>
      <c r="C1550" s="88" t="s">
        <v>64</v>
      </c>
      <c r="D1550" s="95" t="e">
        <f>#REF!</f>
        <v>#REF!</v>
      </c>
      <c r="E1550" s="92"/>
      <c r="F1550" s="332" t="str">
        <f>IF(D1551&gt;100%,"Lợi thế hơn tài sản thẩm định giá",IF(D1551=100%,"Tương đương tài sản thẩm định giá",IF(D1551&lt;100%,"Kém lợi thế hơn tài sản thẩm định giá")))</f>
        <v>Tương đương tài sản thẩm định giá</v>
      </c>
      <c r="G1550" s="332"/>
      <c r="I1550" s="93"/>
    </row>
    <row r="1551" spans="1:9" s="272" customFormat="1" ht="21" hidden="1" customHeight="1">
      <c r="A1551" s="86"/>
      <c r="B1551" s="271" t="s">
        <v>205</v>
      </c>
      <c r="C1551" s="88" t="s">
        <v>64</v>
      </c>
      <c r="D1551" s="90">
        <v>1</v>
      </c>
      <c r="E1551" s="271"/>
      <c r="F1551" s="271"/>
      <c r="G1551" s="271"/>
      <c r="I1551" s="93"/>
    </row>
    <row r="1552" spans="1:9" s="272" customFormat="1" ht="21" hidden="1" customHeight="1">
      <c r="A1552" s="94" t="s">
        <v>55</v>
      </c>
      <c r="B1552" s="337" t="s">
        <v>212</v>
      </c>
      <c r="C1552" s="337"/>
      <c r="D1552" s="337"/>
      <c r="E1552" s="337"/>
      <c r="F1552" s="337"/>
      <c r="G1552" s="337"/>
      <c r="I1552" s="93"/>
    </row>
    <row r="1553" spans="1:9" s="272" customFormat="1" ht="21" hidden="1" customHeight="1">
      <c r="A1553" s="87"/>
      <c r="B1553" s="88" t="s">
        <v>198</v>
      </c>
      <c r="C1553" s="88"/>
      <c r="D1553" s="355" t="str">
        <f>D1593&amp;" Do lấy TSĐG làm chuẩn nên tổ thẩm định đánh giá TSĐG đạt tỷ lệ 100%"</f>
        <v>0,5 Do lấy TSĐG làm chuẩn nên tổ thẩm định đánh giá TSĐG đạt tỷ lệ 100%</v>
      </c>
      <c r="E1553" s="356"/>
      <c r="F1553" s="356"/>
      <c r="G1553" s="356"/>
      <c r="I1553" s="93"/>
    </row>
    <row r="1554" spans="1:9" s="272" customFormat="1" ht="21" hidden="1" customHeight="1">
      <c r="A1554" s="86" t="s">
        <v>199</v>
      </c>
      <c r="B1554" s="88" t="s">
        <v>200</v>
      </c>
      <c r="C1554" s="88" t="s">
        <v>64</v>
      </c>
      <c r="D1554" s="331">
        <f>E1593</f>
        <v>0.56999999999999995</v>
      </c>
      <c r="E1554" s="331"/>
      <c r="F1554" s="332" t="str">
        <f>IF(D1555&gt;100%,"Lợi thế hơn tài sản thẩm định giá",IF(D1555=100%,"Tương đương tài sản thẩm định giá",IF(D1555&lt;100%,"Kém lợi thế hơn tài sản thẩm định giá")))</f>
        <v>Tương đương tài sản thẩm định giá</v>
      </c>
      <c r="G1554" s="332"/>
      <c r="I1554" s="93"/>
    </row>
    <row r="1555" spans="1:9" s="272" customFormat="1" ht="21" hidden="1" customHeight="1">
      <c r="A1555" s="86"/>
      <c r="B1555" s="271" t="s">
        <v>201</v>
      </c>
      <c r="C1555" s="88" t="s">
        <v>64</v>
      </c>
      <c r="D1555" s="90">
        <v>1</v>
      </c>
      <c r="E1555" s="271"/>
      <c r="F1555" s="271"/>
      <c r="G1555" s="271"/>
      <c r="I1555" s="93"/>
    </row>
    <row r="1556" spans="1:9" s="272" customFormat="1" ht="21" hidden="1" customHeight="1">
      <c r="A1556" s="86" t="s">
        <v>199</v>
      </c>
      <c r="B1556" s="88" t="s">
        <v>202</v>
      </c>
      <c r="C1556" s="88" t="s">
        <v>64</v>
      </c>
      <c r="D1556" s="331">
        <f>F1593</f>
        <v>0.6</v>
      </c>
      <c r="E1556" s="331"/>
      <c r="F1556" s="332" t="str">
        <f>IF(D1557&gt;100%,"Lợi thế hơn tài sản thẩm định giá",IF(D1557=100%,"Tương đương tài sản thẩm định giá",IF(D1557&lt;100%,"Kém lợi thế hơn tài sản thẩm định giá")))</f>
        <v>Lợi thế hơn tài sản thẩm định giá</v>
      </c>
      <c r="G1556" s="332"/>
      <c r="I1556" s="93"/>
    </row>
    <row r="1557" spans="1:9" s="272" customFormat="1" ht="21" hidden="1" customHeight="1">
      <c r="A1557" s="86"/>
      <c r="B1557" s="271" t="s">
        <v>203</v>
      </c>
      <c r="C1557" s="88" t="s">
        <v>64</v>
      </c>
      <c r="D1557" s="90">
        <v>1.05</v>
      </c>
      <c r="E1557" s="271"/>
      <c r="F1557" s="271"/>
      <c r="G1557" s="271"/>
      <c r="I1557" s="93"/>
    </row>
    <row r="1558" spans="1:9" s="272" customFormat="1" ht="21" hidden="1" customHeight="1">
      <c r="A1558" s="86" t="s">
        <v>199</v>
      </c>
      <c r="B1558" s="88" t="s">
        <v>204</v>
      </c>
      <c r="C1558" s="88" t="s">
        <v>64</v>
      </c>
      <c r="D1558" s="331">
        <f>G1593</f>
        <v>0.65</v>
      </c>
      <c r="E1558" s="331"/>
      <c r="F1558" s="332" t="str">
        <f>IF(D1559&gt;100%,"Lợi thế hơn tài sản thẩm định giá",IF(D1559=100%,"Tương đương tài sản thẩm định giá",IF(D1559&lt;100%,"Kém lợi thế hơn tài sản thẩm định giá")))</f>
        <v>Lợi thế hơn tài sản thẩm định giá</v>
      </c>
      <c r="G1558" s="332"/>
      <c r="I1558" s="93"/>
    </row>
    <row r="1559" spans="1:9" s="272" customFormat="1" ht="21" hidden="1" customHeight="1">
      <c r="A1559" s="86"/>
      <c r="B1559" s="271" t="s">
        <v>205</v>
      </c>
      <c r="C1559" s="88" t="s">
        <v>64</v>
      </c>
      <c r="D1559" s="90">
        <v>1.05</v>
      </c>
      <c r="E1559" s="271"/>
      <c r="F1559" s="271"/>
      <c r="G1559" s="271"/>
      <c r="I1559" s="93"/>
    </row>
    <row r="1560" spans="1:9" ht="22.5" hidden="1" customHeight="1">
      <c r="A1560" s="303" t="s">
        <v>274</v>
      </c>
      <c r="B1560" s="303"/>
      <c r="C1560" s="303"/>
      <c r="D1560" s="303"/>
      <c r="E1560" s="303"/>
      <c r="F1560" s="303"/>
      <c r="G1560" s="303"/>
    </row>
    <row r="1561" spans="1:9" hidden="1">
      <c r="B1561" s="22"/>
      <c r="C1561" s="22"/>
      <c r="E1561" s="18" t="s">
        <v>213</v>
      </c>
    </row>
    <row r="1562" spans="1:9" ht="17.45" hidden="1" customHeight="1">
      <c r="A1562" s="51" t="s">
        <v>1</v>
      </c>
      <c r="B1562" s="51" t="s">
        <v>214</v>
      </c>
      <c r="C1562" s="65"/>
      <c r="D1562" s="51" t="s">
        <v>215</v>
      </c>
      <c r="E1562" s="51" t="s">
        <v>174</v>
      </c>
      <c r="F1562" s="51" t="s">
        <v>175</v>
      </c>
      <c r="G1562" s="51" t="s">
        <v>176</v>
      </c>
    </row>
    <row r="1563" spans="1:9" hidden="1">
      <c r="A1563" s="51">
        <v>1</v>
      </c>
      <c r="B1563" s="96" t="s">
        <v>63</v>
      </c>
      <c r="C1563" s="65"/>
      <c r="D1563" s="97" t="str">
        <f>D1482</f>
        <v>Ô tô tải (PICUP ca bin kép)</v>
      </c>
      <c r="E1563" s="97" t="str">
        <f>E1482</f>
        <v>Ô tô tải (PICUP ca bin kép)</v>
      </c>
      <c r="F1563" s="97" t="str">
        <f>F1482</f>
        <v>Ô tô tải (PICUP ca bin kép)</v>
      </c>
      <c r="G1563" s="97" t="str">
        <f>G1482</f>
        <v>Ô tô tải (PICUP ca bin kép)</v>
      </c>
    </row>
    <row r="1564" spans="1:9" ht="18" hidden="1" customHeight="1">
      <c r="A1564" s="98">
        <v>2</v>
      </c>
      <c r="B1564" s="96" t="s">
        <v>181</v>
      </c>
      <c r="C1564" s="206" t="s">
        <v>64</v>
      </c>
      <c r="D1564" s="80" t="str">
        <f>D1487</f>
        <v>Tháng 10 năm 2023</v>
      </c>
      <c r="E1564" s="100" t="str">
        <f>E1487</f>
        <v>Tháng 10 năm 2023</v>
      </c>
      <c r="F1564" s="100" t="str">
        <f>F1487</f>
        <v>Tháng 10 năm 2023</v>
      </c>
      <c r="G1564" s="100" t="str">
        <f>G1487</f>
        <v>Tháng 10 năm 2023</v>
      </c>
    </row>
    <row r="1565" spans="1:9" ht="16.7" hidden="1" customHeight="1">
      <c r="A1565" s="98">
        <v>3</v>
      </c>
      <c r="B1565" s="96" t="s">
        <v>186</v>
      </c>
      <c r="C1565" s="206" t="s">
        <v>64</v>
      </c>
      <c r="D1565" s="101"/>
      <c r="E1565" s="75" t="str">
        <f>E1491</f>
        <v>Đã giao bán</v>
      </c>
      <c r="F1565" s="75" t="str">
        <f>F1491</f>
        <v>Đã giao bán</v>
      </c>
      <c r="G1565" s="75" t="str">
        <f>G1491</f>
        <v>Đã giao bán</v>
      </c>
    </row>
    <row r="1566" spans="1:9" ht="33.75" hidden="1" customHeight="1">
      <c r="A1566" s="98">
        <v>4</v>
      </c>
      <c r="B1566" s="96" t="s">
        <v>282</v>
      </c>
      <c r="C1566" s="206" t="s">
        <v>64</v>
      </c>
      <c r="D1566" s="101"/>
      <c r="E1566" s="75">
        <f>E1496</f>
        <v>532000000</v>
      </c>
      <c r="F1566" s="75">
        <f>F1496</f>
        <v>503500000</v>
      </c>
      <c r="G1566" s="75">
        <f>G1496</f>
        <v>522500000</v>
      </c>
    </row>
    <row r="1567" spans="1:9" s="22" customFormat="1" ht="31.5" hidden="1">
      <c r="A1567" s="98">
        <v>5</v>
      </c>
      <c r="B1567" s="96" t="s">
        <v>216</v>
      </c>
      <c r="C1567" s="206" t="s">
        <v>64</v>
      </c>
      <c r="D1567" s="102"/>
      <c r="E1567" s="103"/>
      <c r="F1567" s="103"/>
      <c r="G1567" s="103"/>
      <c r="I1567" s="23"/>
    </row>
    <row r="1568" spans="1:9" s="22" customFormat="1" ht="31.5" hidden="1">
      <c r="A1568" s="333" t="s">
        <v>217</v>
      </c>
      <c r="B1568" s="104" t="s">
        <v>218</v>
      </c>
      <c r="C1568" s="65" t="s">
        <v>64</v>
      </c>
      <c r="D1568" s="105" t="str">
        <f>D1488</f>
        <v>Giấy đăng ký xe, đăng kiểm xe</v>
      </c>
      <c r="E1568" s="105" t="str">
        <f>E1488</f>
        <v>Giấy đăng ký xe, đăng kiểm xe</v>
      </c>
      <c r="F1568" s="105" t="str">
        <f>F1488</f>
        <v>Giấy đăng ký xe, đăng kiểm xe</v>
      </c>
      <c r="G1568" s="105" t="str">
        <f>G1488</f>
        <v>Giấy đăng ký xe, đăng kiểm xe</v>
      </c>
      <c r="I1568" s="23"/>
    </row>
    <row r="1569" spans="1:9" s="22" customFormat="1" ht="17.45" hidden="1" customHeight="1">
      <c r="A1569" s="333"/>
      <c r="B1569" s="106" t="s">
        <v>219</v>
      </c>
      <c r="C1569" s="206" t="s">
        <v>64</v>
      </c>
      <c r="D1569" s="78">
        <v>1</v>
      </c>
      <c r="E1569" s="78">
        <v>1</v>
      </c>
      <c r="F1569" s="78">
        <v>1</v>
      </c>
      <c r="G1569" s="78">
        <v>1</v>
      </c>
      <c r="I1569" s="23"/>
    </row>
    <row r="1570" spans="1:9" s="22" customFormat="1" ht="18" hidden="1" customHeight="1">
      <c r="A1570" s="333"/>
      <c r="B1570" s="106" t="s">
        <v>220</v>
      </c>
      <c r="C1570" s="206" t="s">
        <v>64</v>
      </c>
      <c r="D1570" s="78"/>
      <c r="E1570" s="107">
        <f>(D1569-E1569)/E1569</f>
        <v>0</v>
      </c>
      <c r="F1570" s="107">
        <f>(D1569-F1569)/F1569</f>
        <v>0</v>
      </c>
      <c r="G1570" s="107">
        <f>(D1569-G1569)/G1569</f>
        <v>0</v>
      </c>
      <c r="I1570" s="23"/>
    </row>
    <row r="1571" spans="1:9" s="22" customFormat="1" ht="18" hidden="1" customHeight="1">
      <c r="A1571" s="333"/>
      <c r="B1571" s="106" t="s">
        <v>284</v>
      </c>
      <c r="C1571" s="206" t="s">
        <v>64</v>
      </c>
      <c r="D1571" s="101"/>
      <c r="E1571" s="75">
        <f>E1566*E1570</f>
        <v>0</v>
      </c>
      <c r="F1571" s="75">
        <f>F1566*F1570</f>
        <v>0</v>
      </c>
      <c r="G1571" s="75">
        <f>G1566*G1570</f>
        <v>0</v>
      </c>
      <c r="I1571" s="23"/>
    </row>
    <row r="1572" spans="1:9" s="22" customFormat="1" ht="17.45" hidden="1" customHeight="1">
      <c r="A1572" s="333"/>
      <c r="B1572" s="106" t="s">
        <v>222</v>
      </c>
      <c r="C1572" s="206"/>
      <c r="D1572" s="101"/>
      <c r="E1572" s="75">
        <f>E1566+E1571</f>
        <v>532000000</v>
      </c>
      <c r="F1572" s="75">
        <f>F1566+F1571</f>
        <v>503500000</v>
      </c>
      <c r="G1572" s="75">
        <f>G1566+G1571</f>
        <v>522500000</v>
      </c>
      <c r="I1572" s="23"/>
    </row>
    <row r="1573" spans="1:9" s="22" customFormat="1" hidden="1">
      <c r="A1573" s="333" t="s">
        <v>223</v>
      </c>
      <c r="B1573" s="104" t="s">
        <v>224</v>
      </c>
      <c r="C1573" s="65" t="s">
        <v>64</v>
      </c>
      <c r="D1573" s="108">
        <f>D1484</f>
        <v>2020</v>
      </c>
      <c r="E1573" s="108">
        <f>E1484</f>
        <v>2020</v>
      </c>
      <c r="F1573" s="108">
        <f>F1484</f>
        <v>2020</v>
      </c>
      <c r="G1573" s="108">
        <f>G1484</f>
        <v>2020</v>
      </c>
      <c r="I1573" s="23"/>
    </row>
    <row r="1574" spans="1:9" s="22" customFormat="1" ht="16.350000000000001" hidden="1" customHeight="1">
      <c r="A1574" s="333"/>
      <c r="B1574" s="106" t="s">
        <v>219</v>
      </c>
      <c r="C1574" s="206" t="s">
        <v>64</v>
      </c>
      <c r="D1574" s="78">
        <v>1</v>
      </c>
      <c r="E1574" s="78">
        <v>1</v>
      </c>
      <c r="F1574" s="78">
        <v>1</v>
      </c>
      <c r="G1574" s="78">
        <v>1</v>
      </c>
      <c r="I1574" s="23"/>
    </row>
    <row r="1575" spans="1:9" s="22" customFormat="1" ht="18" hidden="1" customHeight="1">
      <c r="A1575" s="333"/>
      <c r="B1575" s="106" t="s">
        <v>220</v>
      </c>
      <c r="C1575" s="206" t="s">
        <v>64</v>
      </c>
      <c r="D1575" s="78"/>
      <c r="E1575" s="107">
        <f>(D1574-E1574)/E1574</f>
        <v>0</v>
      </c>
      <c r="F1575" s="107">
        <f>(D1574-F1574)/F1574</f>
        <v>0</v>
      </c>
      <c r="G1575" s="107">
        <f>(D1574-G1574)/G1574</f>
        <v>0</v>
      </c>
      <c r="I1575" s="23"/>
    </row>
    <row r="1576" spans="1:9" s="22" customFormat="1" ht="18" hidden="1" customHeight="1">
      <c r="A1576" s="333"/>
      <c r="B1576" s="106" t="s">
        <v>284</v>
      </c>
      <c r="C1576" s="206" t="s">
        <v>64</v>
      </c>
      <c r="D1576" s="101"/>
      <c r="E1576" s="75">
        <f>E1566*E1575</f>
        <v>0</v>
      </c>
      <c r="F1576" s="75">
        <f>F1566*F1575</f>
        <v>0</v>
      </c>
      <c r="G1576" s="75">
        <f>G1566*G1575</f>
        <v>0</v>
      </c>
      <c r="I1576" s="23"/>
    </row>
    <row r="1577" spans="1:9" s="22" customFormat="1" ht="16.350000000000001" hidden="1" customHeight="1">
      <c r="A1577" s="333"/>
      <c r="B1577" s="106" t="s">
        <v>222</v>
      </c>
      <c r="C1577" s="206"/>
      <c r="D1577" s="101"/>
      <c r="E1577" s="75">
        <f>E1572+E1576</f>
        <v>532000000</v>
      </c>
      <c r="F1577" s="75">
        <f>F1572+F1576</f>
        <v>503500000</v>
      </c>
      <c r="G1577" s="75">
        <f>G1572+G1576</f>
        <v>522500000</v>
      </c>
      <c r="I1577" s="23"/>
    </row>
    <row r="1578" spans="1:9" ht="16.350000000000001" hidden="1" customHeight="1">
      <c r="A1578" s="333" t="s">
        <v>225</v>
      </c>
      <c r="B1578" s="104" t="str">
        <f>B1493</f>
        <v>Màu sơn</v>
      </c>
      <c r="C1578" s="65" t="s">
        <v>64</v>
      </c>
      <c r="D1578" s="105" t="str">
        <f>D1493</f>
        <v>Xám bạc</v>
      </c>
      <c r="E1578" s="105" t="str">
        <f>E1493</f>
        <v>Đỏ</v>
      </c>
      <c r="F1578" s="105" t="str">
        <f>F1493</f>
        <v>Đỏ</v>
      </c>
      <c r="G1578" s="105" t="str">
        <f>G1493</f>
        <v>Xám</v>
      </c>
    </row>
    <row r="1579" spans="1:9" ht="17.45" hidden="1" customHeight="1">
      <c r="A1579" s="333"/>
      <c r="B1579" s="106" t="s">
        <v>219</v>
      </c>
      <c r="C1579" s="206" t="s">
        <v>64</v>
      </c>
      <c r="D1579" s="78">
        <v>1</v>
      </c>
      <c r="E1579" s="78">
        <v>1</v>
      </c>
      <c r="F1579" s="78">
        <v>1</v>
      </c>
      <c r="G1579" s="78">
        <v>1</v>
      </c>
    </row>
    <row r="1580" spans="1:9" ht="21.75" hidden="1" customHeight="1">
      <c r="A1580" s="333"/>
      <c r="B1580" s="106" t="s">
        <v>220</v>
      </c>
      <c r="C1580" s="206" t="s">
        <v>64</v>
      </c>
      <c r="D1580" s="78"/>
      <c r="E1580" s="107">
        <f>(D1579-E1579)/E1579</f>
        <v>0</v>
      </c>
      <c r="F1580" s="107">
        <f>(D1579-F1579)/F1579</f>
        <v>0</v>
      </c>
      <c r="G1580" s="107">
        <f>(D1579-G1579)/G1579</f>
        <v>0</v>
      </c>
    </row>
    <row r="1581" spans="1:9" ht="18.600000000000001" hidden="1" customHeight="1">
      <c r="A1581" s="333"/>
      <c r="B1581" s="106" t="s">
        <v>221</v>
      </c>
      <c r="C1581" s="206" t="s">
        <v>64</v>
      </c>
      <c r="D1581" s="101"/>
      <c r="E1581" s="75">
        <f>E1566*E1580</f>
        <v>0</v>
      </c>
      <c r="F1581" s="75">
        <f>F1566*F1580</f>
        <v>0</v>
      </c>
      <c r="G1581" s="75">
        <f>G1566*G1580</f>
        <v>0</v>
      </c>
    </row>
    <row r="1582" spans="1:9" ht="17.45" hidden="1" customHeight="1">
      <c r="A1582" s="333"/>
      <c r="B1582" s="106" t="s">
        <v>222</v>
      </c>
      <c r="C1582" s="206"/>
      <c r="D1582" s="101"/>
      <c r="E1582" s="75">
        <f>E1577+E1581</f>
        <v>532000000</v>
      </c>
      <c r="F1582" s="75">
        <f>F1577+F1581</f>
        <v>503500000</v>
      </c>
      <c r="G1582" s="75">
        <f>G1577+G1581</f>
        <v>522500000</v>
      </c>
    </row>
    <row r="1583" spans="1:9" s="109" customFormat="1" hidden="1">
      <c r="A1583" s="333" t="s">
        <v>225</v>
      </c>
      <c r="B1583" s="104" t="str">
        <f>B1494</f>
        <v>Biển số</v>
      </c>
      <c r="C1583" s="207" t="s">
        <v>64</v>
      </c>
      <c r="D1583" s="105" t="str">
        <f>D1494</f>
        <v>29H - 417.61</v>
      </c>
      <c r="E1583" s="105" t="str">
        <f>E1494</f>
        <v>Hà Nội</v>
      </c>
      <c r="F1583" s="105" t="str">
        <f>F1494</f>
        <v>Nghệ An</v>
      </c>
      <c r="G1583" s="105" t="str">
        <f>G1494</f>
        <v>Lào Cai</v>
      </c>
      <c r="I1583" s="110"/>
    </row>
    <row r="1584" spans="1:9" ht="17.45" hidden="1" customHeight="1">
      <c r="A1584" s="333"/>
      <c r="B1584" s="106" t="s">
        <v>219</v>
      </c>
      <c r="C1584" s="206" t="s">
        <v>64</v>
      </c>
      <c r="D1584" s="78">
        <v>1</v>
      </c>
      <c r="E1584" s="78">
        <v>1</v>
      </c>
      <c r="F1584" s="78">
        <v>1</v>
      </c>
      <c r="G1584" s="78">
        <v>1</v>
      </c>
      <c r="H1584" s="78">
        <v>1</v>
      </c>
    </row>
    <row r="1585" spans="1:9" ht="18.600000000000001" hidden="1" customHeight="1">
      <c r="A1585" s="333"/>
      <c r="B1585" s="106" t="s">
        <v>220</v>
      </c>
      <c r="C1585" s="206" t="s">
        <v>64</v>
      </c>
      <c r="D1585" s="101"/>
      <c r="E1585" s="107">
        <f>(D1584-E1584)/E1584</f>
        <v>0</v>
      </c>
      <c r="F1585" s="107">
        <f>(D1584-F1584)/F1584</f>
        <v>0</v>
      </c>
      <c r="G1585" s="107">
        <f>(D1584-G1584)/G1584</f>
        <v>0</v>
      </c>
    </row>
    <row r="1586" spans="1:9" ht="18" hidden="1" customHeight="1">
      <c r="A1586" s="333"/>
      <c r="B1586" s="106" t="s">
        <v>221</v>
      </c>
      <c r="C1586" s="206" t="s">
        <v>64</v>
      </c>
      <c r="D1586" s="101"/>
      <c r="E1586" s="76">
        <f>E1585*E1566</f>
        <v>0</v>
      </c>
      <c r="F1586" s="76">
        <v>18000000</v>
      </c>
      <c r="G1586" s="76">
        <v>18000000</v>
      </c>
    </row>
    <row r="1587" spans="1:9" ht="18.600000000000001" hidden="1" customHeight="1">
      <c r="A1587" s="333"/>
      <c r="B1587" s="106" t="s">
        <v>222</v>
      </c>
      <c r="C1587" s="206"/>
      <c r="D1587" s="101"/>
      <c r="E1587" s="76">
        <f>E1582+E1586</f>
        <v>532000000</v>
      </c>
      <c r="F1587" s="76">
        <f>F1582+F1586</f>
        <v>521500000</v>
      </c>
      <c r="G1587" s="76">
        <f>G1582+G1586</f>
        <v>540500000</v>
      </c>
    </row>
    <row r="1588" spans="1:9" s="109" customFormat="1" hidden="1">
      <c r="A1588" s="333" t="s">
        <v>228</v>
      </c>
      <c r="B1588" s="104" t="str">
        <f>B1495</f>
        <v>Số km đã đi</v>
      </c>
      <c r="C1588" s="207" t="s">
        <v>64</v>
      </c>
      <c r="D1588" s="111">
        <f>D1495</f>
        <v>100651</v>
      </c>
      <c r="E1588" s="111">
        <f>E1495</f>
        <v>20801</v>
      </c>
      <c r="F1588" s="111">
        <f>F1495</f>
        <v>83657</v>
      </c>
      <c r="G1588" s="111">
        <f>G1495</f>
        <v>50049</v>
      </c>
      <c r="I1588" s="110"/>
    </row>
    <row r="1589" spans="1:9" ht="15" hidden="1" customHeight="1">
      <c r="A1589" s="333"/>
      <c r="B1589" s="106" t="s">
        <v>219</v>
      </c>
      <c r="C1589" s="206" t="s">
        <v>64</v>
      </c>
      <c r="D1589" s="78">
        <v>1</v>
      </c>
      <c r="E1589" s="78">
        <v>1.04</v>
      </c>
      <c r="F1589" s="78">
        <v>1.02</v>
      </c>
      <c r="G1589" s="78">
        <v>1.03</v>
      </c>
      <c r="H1589" s="78">
        <v>1</v>
      </c>
    </row>
    <row r="1590" spans="1:9" ht="15.6" hidden="1" customHeight="1">
      <c r="A1590" s="333"/>
      <c r="B1590" s="106" t="s">
        <v>220</v>
      </c>
      <c r="C1590" s="206" t="s">
        <v>64</v>
      </c>
      <c r="D1590" s="101"/>
      <c r="E1590" s="107">
        <f>(1-E1589)/E1589</f>
        <v>-3.8461538461538491E-2</v>
      </c>
      <c r="F1590" s="107">
        <f>(1-F1589)/F1589</f>
        <v>-1.9607843137254919E-2</v>
      </c>
      <c r="G1590" s="107">
        <f>(1-G1589)/G1589</f>
        <v>-2.9126213592233035E-2</v>
      </c>
    </row>
    <row r="1591" spans="1:9" ht="17.45" hidden="1" customHeight="1">
      <c r="A1591" s="333"/>
      <c r="B1591" s="106" t="s">
        <v>221</v>
      </c>
      <c r="C1591" s="206" t="s">
        <v>64</v>
      </c>
      <c r="D1591" s="101"/>
      <c r="E1591" s="76">
        <f>E1590*E1566</f>
        <v>-20461538.461538479</v>
      </c>
      <c r="F1591" s="76">
        <f>F1590*F1566</f>
        <v>-9872549.0196078513</v>
      </c>
      <c r="G1591" s="76">
        <f>G1590*G1566</f>
        <v>-15218446.601941761</v>
      </c>
    </row>
    <row r="1592" spans="1:9" ht="13.7" hidden="1" customHeight="1">
      <c r="A1592" s="333"/>
      <c r="B1592" s="106" t="s">
        <v>222</v>
      </c>
      <c r="C1592" s="206"/>
      <c r="D1592" s="101"/>
      <c r="E1592" s="76">
        <f>E1587+E1591</f>
        <v>511538461.53846151</v>
      </c>
      <c r="F1592" s="76">
        <f>F1587+F1591</f>
        <v>511627450.98039216</v>
      </c>
      <c r="G1592" s="76">
        <f>G1587+G1591</f>
        <v>525281553.39805824</v>
      </c>
    </row>
    <row r="1593" spans="1:9" hidden="1">
      <c r="A1593" s="333" t="s">
        <v>228</v>
      </c>
      <c r="B1593" s="104" t="e">
        <f>#REF!</f>
        <v>#REF!</v>
      </c>
      <c r="C1593" s="206" t="s">
        <v>64</v>
      </c>
      <c r="D1593" s="112">
        <v>0.5</v>
      </c>
      <c r="E1593" s="112">
        <v>0.56999999999999995</v>
      </c>
      <c r="F1593" s="112">
        <v>0.6</v>
      </c>
      <c r="G1593" s="112">
        <v>0.65</v>
      </c>
    </row>
    <row r="1594" spans="1:9" ht="21.75" hidden="1" customHeight="1">
      <c r="A1594" s="333"/>
      <c r="B1594" s="106" t="s">
        <v>219</v>
      </c>
      <c r="C1594" s="206" t="s">
        <v>64</v>
      </c>
      <c r="D1594" s="78">
        <v>1</v>
      </c>
      <c r="E1594" s="78">
        <v>1</v>
      </c>
      <c r="F1594" s="78">
        <v>1</v>
      </c>
      <c r="G1594" s="78">
        <v>1</v>
      </c>
      <c r="H1594" s="78">
        <v>1</v>
      </c>
    </row>
    <row r="1595" spans="1:9" ht="21.75" hidden="1" customHeight="1">
      <c r="A1595" s="333"/>
      <c r="B1595" s="106" t="s">
        <v>220</v>
      </c>
      <c r="C1595" s="206" t="s">
        <v>64</v>
      </c>
      <c r="D1595" s="78"/>
      <c r="E1595" s="107" t="e">
        <f>(#REF!-E1594)/E1594</f>
        <v>#REF!</v>
      </c>
      <c r="F1595" s="107" t="e">
        <f>(#REF!-F1594)/F1594</f>
        <v>#REF!</v>
      </c>
      <c r="G1595" s="107" t="e">
        <f>(#REF!-G1594)/G1594</f>
        <v>#REF!</v>
      </c>
    </row>
    <row r="1596" spans="1:9" ht="21.75" hidden="1" customHeight="1">
      <c r="A1596" s="333"/>
      <c r="B1596" s="106" t="s">
        <v>221</v>
      </c>
      <c r="C1596" s="206" t="s">
        <v>64</v>
      </c>
      <c r="D1596" s="101"/>
      <c r="E1596" s="75" t="e">
        <f>E1595*E1566</f>
        <v>#REF!</v>
      </c>
      <c r="F1596" s="75" t="e">
        <f>F1595*F1566</f>
        <v>#REF!</v>
      </c>
      <c r="G1596" s="75" t="e">
        <f>G1595*G1566</f>
        <v>#REF!</v>
      </c>
    </row>
    <row r="1597" spans="1:9" ht="21.75" hidden="1" customHeight="1">
      <c r="A1597" s="333"/>
      <c r="B1597" s="106" t="s">
        <v>222</v>
      </c>
      <c r="C1597" s="206" t="s">
        <v>64</v>
      </c>
      <c r="D1597" s="101"/>
      <c r="E1597" s="75" t="e">
        <f>E1592+E1596</f>
        <v>#REF!</v>
      </c>
      <c r="F1597" s="75" t="e">
        <f>F1592+F1596</f>
        <v>#REF!</v>
      </c>
      <c r="G1597" s="75" t="e">
        <f>G1592+G1596</f>
        <v>#REF!</v>
      </c>
    </row>
    <row r="1598" spans="1:9" ht="37.5" hidden="1" customHeight="1">
      <c r="A1598" s="333" t="s">
        <v>229</v>
      </c>
      <c r="B1598" s="104" t="s">
        <v>230</v>
      </c>
      <c r="C1598" s="206" t="s">
        <v>64</v>
      </c>
      <c r="D1598" s="113" t="s">
        <v>231</v>
      </c>
      <c r="E1598" s="113" t="s">
        <v>232</v>
      </c>
      <c r="F1598" s="113" t="s">
        <v>233</v>
      </c>
      <c r="G1598" s="113" t="s">
        <v>231</v>
      </c>
    </row>
    <row r="1599" spans="1:9" ht="21.75" hidden="1" customHeight="1">
      <c r="A1599" s="333"/>
      <c r="B1599" s="106" t="s">
        <v>219</v>
      </c>
      <c r="C1599" s="206" t="s">
        <v>64</v>
      </c>
      <c r="D1599" s="78">
        <v>1</v>
      </c>
      <c r="E1599" s="78">
        <v>1</v>
      </c>
      <c r="F1599" s="78">
        <v>1</v>
      </c>
      <c r="G1599" s="78">
        <v>1</v>
      </c>
      <c r="H1599" s="78">
        <v>1</v>
      </c>
    </row>
    <row r="1600" spans="1:9" ht="21.75" hidden="1" customHeight="1">
      <c r="A1600" s="333"/>
      <c r="B1600" s="106" t="s">
        <v>220</v>
      </c>
      <c r="C1600" s="206" t="s">
        <v>64</v>
      </c>
      <c r="D1600" s="78"/>
      <c r="E1600" s="107" t="e">
        <f>(#REF!-E1599)/E1599</f>
        <v>#REF!</v>
      </c>
      <c r="F1600" s="107" t="e">
        <f>(#REF!-F1599)/F1599</f>
        <v>#REF!</v>
      </c>
      <c r="G1600" s="107" t="e">
        <f>(#REF!-G1599)/G1599</f>
        <v>#REF!</v>
      </c>
    </row>
    <row r="1601" spans="1:11" ht="21.75" hidden="1" customHeight="1">
      <c r="A1601" s="333"/>
      <c r="B1601" s="106" t="s">
        <v>221</v>
      </c>
      <c r="C1601" s="206" t="s">
        <v>64</v>
      </c>
      <c r="D1601" s="101"/>
      <c r="E1601" s="75" t="e">
        <f>E1600*E1566</f>
        <v>#REF!</v>
      </c>
      <c r="F1601" s="75" t="e">
        <f>F1600*F1566</f>
        <v>#REF!</v>
      </c>
      <c r="G1601" s="75" t="e">
        <f>G1600*G1566</f>
        <v>#REF!</v>
      </c>
    </row>
    <row r="1602" spans="1:11" ht="21.75" hidden="1" customHeight="1">
      <c r="A1602" s="333"/>
      <c r="B1602" s="106" t="s">
        <v>222</v>
      </c>
      <c r="C1602" s="206" t="s">
        <v>64</v>
      </c>
      <c r="D1602" s="101"/>
      <c r="E1602" s="75" t="e">
        <f>E1597+E1601</f>
        <v>#REF!</v>
      </c>
      <c r="F1602" s="75" t="e">
        <f>F1597+F1601</f>
        <v>#REF!</v>
      </c>
      <c r="G1602" s="75" t="e">
        <f>G1597+G1601</f>
        <v>#REF!</v>
      </c>
    </row>
    <row r="1603" spans="1:11" s="22" customFormat="1" ht="19.350000000000001" hidden="1" customHeight="1">
      <c r="A1603" s="98">
        <v>6</v>
      </c>
      <c r="B1603" s="96" t="s">
        <v>234</v>
      </c>
      <c r="C1603" s="65" t="s">
        <v>64</v>
      </c>
      <c r="D1603" s="102"/>
      <c r="E1603" s="270" t="e">
        <f>E1566+E1581+E1586+E1591+E1596+E1576+E1571+E1601</f>
        <v>#REF!</v>
      </c>
      <c r="F1603" s="270" t="e">
        <f>F1566+F1581+F1586+F1591+F1596+F1576+F1571+F1601</f>
        <v>#REF!</v>
      </c>
      <c r="G1603" s="270" t="e">
        <f>G1566+G1581+G1586+G1591+G1596+G1576+G1571+G1601</f>
        <v>#REF!</v>
      </c>
      <c r="I1603" s="23"/>
    </row>
    <row r="1604" spans="1:11" s="22" customFormat="1" ht="33" hidden="1" customHeight="1">
      <c r="A1604" s="98" t="s">
        <v>285</v>
      </c>
      <c r="B1604" s="96" t="s">
        <v>235</v>
      </c>
      <c r="C1604" s="65" t="s">
        <v>64</v>
      </c>
      <c r="D1604" s="102"/>
      <c r="E1604" s="334" t="e">
        <f>ROUND((E1603+F1603+G1603)/3,-6)</f>
        <v>#REF!</v>
      </c>
      <c r="F1604" s="334"/>
      <c r="G1604" s="334"/>
      <c r="I1604" s="23"/>
    </row>
    <row r="1605" spans="1:11" s="22" customFormat="1" ht="51.6" hidden="1" customHeight="1">
      <c r="A1605" s="98" t="s">
        <v>286</v>
      </c>
      <c r="B1605" s="96" t="s">
        <v>236</v>
      </c>
      <c r="C1605" s="65" t="s">
        <v>64</v>
      </c>
      <c r="D1605" s="102"/>
      <c r="E1605" s="155" t="e">
        <f>(E1603-E1604)/E1604</f>
        <v>#REF!</v>
      </c>
      <c r="F1605" s="155" t="e">
        <f>(F1603-E1604)/E1604</f>
        <v>#REF!</v>
      </c>
      <c r="G1605" s="155" t="e">
        <f>(G1603-E1604)/E1604</f>
        <v>#REF!</v>
      </c>
      <c r="I1605" s="23"/>
    </row>
    <row r="1606" spans="1:11" ht="21" hidden="1" customHeight="1">
      <c r="A1606" s="98">
        <v>7</v>
      </c>
      <c r="B1606" s="99" t="s">
        <v>237</v>
      </c>
      <c r="C1606" s="206" t="s">
        <v>64</v>
      </c>
      <c r="D1606" s="114"/>
      <c r="E1606" s="76" t="e">
        <f>ABS(E1581)+ABS(E1586)+ABS(E1591)+ABS(E1596)+ ABS(E1576)+ ABS(E1571)+ABS(E1601)</f>
        <v>#REF!</v>
      </c>
      <c r="F1606" s="76" t="e">
        <f>ABS(F1581)+ABS(F1586)+ABS(F1591)+ABS(F1596)+ ABS(F1576)+ ABS(F1571)+ABS(F1601)</f>
        <v>#REF!</v>
      </c>
      <c r="G1606" s="76" t="e">
        <f>ABS(G1581)+ABS(G1586)+ABS(G1591)+ABS(G1596)+ ABS(G1576)+ ABS(G1571)+ABS(G1601)</f>
        <v>#REF!</v>
      </c>
    </row>
    <row r="1607" spans="1:11" ht="18.600000000000001" hidden="1" customHeight="1">
      <c r="A1607" s="98">
        <v>8</v>
      </c>
      <c r="B1607" s="99" t="s">
        <v>238</v>
      </c>
      <c r="C1607" s="206" t="s">
        <v>64</v>
      </c>
      <c r="D1607" s="101"/>
      <c r="E1607" s="76">
        <v>1</v>
      </c>
      <c r="F1607" s="76">
        <v>2</v>
      </c>
      <c r="G1607" s="76">
        <v>2</v>
      </c>
    </row>
    <row r="1608" spans="1:11" ht="19.350000000000001" hidden="1" customHeight="1">
      <c r="A1608" s="98">
        <v>9</v>
      </c>
      <c r="B1608" s="99" t="s">
        <v>239</v>
      </c>
      <c r="C1608" s="206" t="s">
        <v>64</v>
      </c>
      <c r="D1608" s="101"/>
      <c r="E1608" s="115" t="s">
        <v>347</v>
      </c>
      <c r="F1608" s="115" t="s">
        <v>403</v>
      </c>
      <c r="G1608" s="115" t="s">
        <v>346</v>
      </c>
      <c r="H1608" s="116"/>
      <c r="I1608" s="116" t="e">
        <f>F1580+F1590+F1595</f>
        <v>#REF!</v>
      </c>
      <c r="J1608" s="116" t="e">
        <f>G1580+G1590+G1595</f>
        <v>#REF!</v>
      </c>
      <c r="K1608" s="116" t="e">
        <f>G1580+G1590+G1595</f>
        <v>#REF!</v>
      </c>
    </row>
    <row r="1609" spans="1:11" s="23" customFormat="1" ht="21" hidden="1" customHeight="1">
      <c r="A1609" s="265">
        <v>10</v>
      </c>
      <c r="B1609" s="118" t="s">
        <v>240</v>
      </c>
      <c r="C1609" s="118" t="s">
        <v>64</v>
      </c>
      <c r="D1609" s="119"/>
      <c r="E1609" s="120" t="e">
        <f>E1581+E1586+E1596+E1591+E1601+E1576+E1571</f>
        <v>#REF!</v>
      </c>
      <c r="F1609" s="120" t="e">
        <f>F1581+F1586+F1596+F1591+F1601+F1576+F1571</f>
        <v>#REF!</v>
      </c>
      <c r="G1609" s="120" t="e">
        <f>G1581+G1586+G1596+G1591+G1601+G1576+G1571</f>
        <v>#REF!</v>
      </c>
    </row>
    <row r="1610" spans="1:11" s="23" customFormat="1" ht="31.5" hidden="1">
      <c r="A1610" s="265"/>
      <c r="B1610" s="121" t="s">
        <v>241</v>
      </c>
      <c r="C1610" s="118" t="s">
        <v>64</v>
      </c>
      <c r="D1610" s="119"/>
      <c r="E1610" s="335" t="e">
        <f>ROUND(E1604,-6)</f>
        <v>#REF!</v>
      </c>
      <c r="F1610" s="335"/>
      <c r="G1610" s="335"/>
    </row>
    <row r="1611" spans="1:11" s="19" customFormat="1" ht="8.25" hidden="1" customHeight="1">
      <c r="A1611" s="122"/>
      <c r="B1611" s="122"/>
      <c r="C1611" s="122"/>
      <c r="D1611" s="122"/>
      <c r="E1611" s="23"/>
      <c r="F1611" s="23"/>
      <c r="G1611" s="23"/>
    </row>
    <row r="1612" spans="1:11" s="19" customFormat="1" ht="21.75" hidden="1" customHeight="1">
      <c r="A1612" s="122" t="s">
        <v>275</v>
      </c>
      <c r="B1612" s="336" t="s">
        <v>243</v>
      </c>
      <c r="C1612" s="336"/>
      <c r="D1612" s="336"/>
      <c r="E1612" s="336"/>
      <c r="F1612" s="336"/>
      <c r="G1612" s="336"/>
    </row>
    <row r="1613" spans="1:11" s="40" customFormat="1" ht="35.25" hidden="1" customHeight="1">
      <c r="A1613" s="337" t="s">
        <v>244</v>
      </c>
      <c r="B1613" s="337"/>
      <c r="C1613" s="337"/>
      <c r="D1613" s="337"/>
      <c r="E1613" s="337"/>
      <c r="F1613" s="337"/>
      <c r="G1613" s="337"/>
      <c r="I1613" s="85"/>
    </row>
    <row r="1614" spans="1:11" s="40" customFormat="1" ht="21" hidden="1" customHeight="1">
      <c r="A1614" s="123" t="s">
        <v>245</v>
      </c>
      <c r="C1614" s="40" t="s">
        <v>64</v>
      </c>
      <c r="E1614" s="124" t="e">
        <f>ROUND(E1610,-3)</f>
        <v>#REF!</v>
      </c>
      <c r="F1614" s="48" t="s">
        <v>246</v>
      </c>
      <c r="I1614" s="85"/>
    </row>
    <row r="1615" spans="1:11" s="19" customFormat="1" ht="5.25" hidden="1" customHeight="1">
      <c r="A1615" s="122"/>
      <c r="B1615" s="122"/>
      <c r="C1615" s="122"/>
      <c r="D1615" s="122"/>
      <c r="E1615" s="23"/>
      <c r="F1615" s="23"/>
      <c r="G1615" s="23"/>
    </row>
    <row r="1616" spans="1:11" s="40" customFormat="1" ht="24.75" hidden="1" customHeight="1">
      <c r="A1616" s="338" t="s">
        <v>247</v>
      </c>
      <c r="B1616" s="339"/>
      <c r="C1616" s="339"/>
      <c r="D1616" s="340"/>
      <c r="E1616" s="51" t="s">
        <v>174</v>
      </c>
      <c r="F1616" s="51" t="s">
        <v>175</v>
      </c>
      <c r="G1616" s="51" t="s">
        <v>176</v>
      </c>
      <c r="I1616" s="85"/>
    </row>
    <row r="1617" spans="1:9" s="40" customFormat="1" ht="24.75" hidden="1" customHeight="1">
      <c r="A1617" s="341"/>
      <c r="B1617" s="342"/>
      <c r="C1617" s="342"/>
      <c r="D1617" s="343"/>
      <c r="E1617" s="125" t="e">
        <f>E1605</f>
        <v>#REF!</v>
      </c>
      <c r="F1617" s="125" t="e">
        <f>F1605</f>
        <v>#REF!</v>
      </c>
      <c r="G1617" s="125" t="e">
        <f>G1605</f>
        <v>#REF!</v>
      </c>
      <c r="I1617" s="85"/>
    </row>
    <row r="1618" spans="1:9" s="40" customFormat="1" ht="24.75" hidden="1" customHeight="1">
      <c r="A1618" s="344"/>
      <c r="B1618" s="345"/>
      <c r="C1618" s="345"/>
      <c r="D1618" s="346"/>
      <c r="E1618" s="125" t="s">
        <v>248</v>
      </c>
      <c r="F1618" s="125" t="s">
        <v>248</v>
      </c>
      <c r="G1618" s="125" t="s">
        <v>248</v>
      </c>
      <c r="I1618" s="85"/>
    </row>
    <row r="1619" spans="1:9" s="40" customFormat="1" ht="5.25" hidden="1" customHeight="1">
      <c r="A1619" s="123"/>
      <c r="G1619" s="126"/>
      <c r="I1619" s="85"/>
    </row>
    <row r="1620" spans="1:9" s="40" customFormat="1" ht="21" hidden="1" customHeight="1">
      <c r="A1620" s="347" t="s">
        <v>249</v>
      </c>
      <c r="B1620" s="347"/>
      <c r="C1620" s="347"/>
      <c r="D1620" s="347"/>
      <c r="E1620" s="347"/>
      <c r="F1620" s="347"/>
      <c r="G1620" s="347"/>
      <c r="I1620" s="85"/>
    </row>
    <row r="1621" spans="1:9" s="40" customFormat="1" ht="6" hidden="1" customHeight="1">
      <c r="A1621" s="127"/>
      <c r="B1621" s="127"/>
      <c r="C1621" s="123"/>
      <c r="D1621" s="127"/>
      <c r="E1621" s="127"/>
      <c r="F1621" s="127"/>
      <c r="G1621" s="127"/>
      <c r="I1621" s="85"/>
    </row>
    <row r="1622" spans="1:9" s="48" customFormat="1" ht="21" hidden="1" customHeight="1">
      <c r="A1622" s="313" t="s">
        <v>250</v>
      </c>
      <c r="B1622" s="313"/>
      <c r="C1622" s="313"/>
      <c r="D1622" s="313"/>
      <c r="E1622" s="313"/>
      <c r="F1622" s="313"/>
      <c r="G1622" s="313"/>
      <c r="I1622" s="124"/>
    </row>
    <row r="1623" spans="1:9" s="48" customFormat="1" ht="21" hidden="1" customHeight="1">
      <c r="A1623" s="313" t="s">
        <v>251</v>
      </c>
      <c r="B1623" s="313"/>
      <c r="C1623" s="313"/>
      <c r="D1623" s="313"/>
      <c r="E1623" s="313"/>
      <c r="F1623" s="313"/>
      <c r="G1623" s="313"/>
      <c r="I1623" s="124"/>
    </row>
    <row r="1624" spans="1:9" s="48" customFormat="1" ht="41.25" hidden="1" customHeight="1">
      <c r="A1624" s="314" t="s">
        <v>252</v>
      </c>
      <c r="B1624" s="315"/>
      <c r="C1624" s="315"/>
      <c r="D1624" s="315"/>
      <c r="E1624" s="315"/>
      <c r="F1624" s="315"/>
      <c r="G1624" s="315"/>
      <c r="I1624" s="124"/>
    </row>
    <row r="1625" spans="1:9" s="48" customFormat="1" ht="28.5" hidden="1" customHeight="1">
      <c r="A1625" s="263"/>
      <c r="B1625" s="267" t="s">
        <v>253</v>
      </c>
      <c r="C1625" s="68"/>
      <c r="D1625" s="267"/>
      <c r="E1625" s="128" t="s">
        <v>254</v>
      </c>
      <c r="F1625" s="316"/>
      <c r="G1625" s="316"/>
      <c r="I1625" s="124"/>
    </row>
    <row r="1626" spans="1:9" s="48" customFormat="1" ht="21.6" hidden="1" customHeight="1">
      <c r="A1626" s="263"/>
      <c r="B1626" s="317" t="s">
        <v>255</v>
      </c>
      <c r="C1626" s="318"/>
      <c r="D1626" s="318"/>
      <c r="E1626" s="290" t="s">
        <v>256</v>
      </c>
      <c r="F1626" s="290"/>
      <c r="G1626" s="290"/>
      <c r="I1626" s="124"/>
    </row>
    <row r="1627" spans="1:9" s="48" customFormat="1" ht="21.6" hidden="1" customHeight="1">
      <c r="A1627" s="263"/>
      <c r="B1627" s="317"/>
      <c r="C1627" s="319"/>
      <c r="D1627" s="319"/>
      <c r="E1627" s="290" t="s">
        <v>257</v>
      </c>
      <c r="F1627" s="290"/>
      <c r="G1627" s="290"/>
      <c r="I1627" s="124"/>
    </row>
    <row r="1628" spans="1:9" s="48" customFormat="1" ht="21.6" hidden="1" customHeight="1">
      <c r="A1628" s="263"/>
      <c r="B1628" s="267"/>
      <c r="C1628" s="68"/>
      <c r="D1628" s="267"/>
      <c r="E1628" s="290" t="s">
        <v>258</v>
      </c>
      <c r="F1628" s="290"/>
      <c r="G1628" s="290"/>
      <c r="I1628" s="124"/>
    </row>
    <row r="1629" spans="1:9" s="48" customFormat="1" ht="21.6" hidden="1" customHeight="1">
      <c r="A1629" s="263"/>
      <c r="B1629" s="267"/>
      <c r="C1629" s="68"/>
      <c r="D1629" s="267"/>
      <c r="E1629" s="290" t="s">
        <v>259</v>
      </c>
      <c r="F1629" s="290"/>
      <c r="G1629" s="290"/>
      <c r="I1629" s="124"/>
    </row>
    <row r="1630" spans="1:9" s="48" customFormat="1" ht="21.6" hidden="1" customHeight="1">
      <c r="A1630" s="263"/>
      <c r="B1630" s="267" t="s">
        <v>260</v>
      </c>
      <c r="C1630" s="68"/>
      <c r="D1630" s="267"/>
      <c r="E1630" s="267"/>
      <c r="F1630" s="267"/>
      <c r="G1630" s="267"/>
      <c r="I1630" s="124"/>
    </row>
    <row r="1631" spans="1:9" s="49" customFormat="1" ht="10.5" hidden="1" customHeight="1">
      <c r="B1631" s="18"/>
      <c r="C1631" s="18"/>
      <c r="D1631" s="18"/>
      <c r="E1631" s="18"/>
      <c r="F1631" s="18"/>
      <c r="G1631" s="50"/>
    </row>
    <row r="1632" spans="1:9" s="52" customFormat="1" ht="39.75" hidden="1" customHeight="1">
      <c r="A1632" s="51" t="s">
        <v>1</v>
      </c>
      <c r="B1632" s="320" t="s">
        <v>261</v>
      </c>
      <c r="C1632" s="321"/>
      <c r="D1632" s="51" t="s">
        <v>262</v>
      </c>
      <c r="E1632" s="51" t="s">
        <v>263</v>
      </c>
      <c r="F1632" s="51" t="s">
        <v>264</v>
      </c>
      <c r="G1632" s="51" t="s">
        <v>40</v>
      </c>
      <c r="I1632" s="49"/>
    </row>
    <row r="1633" spans="1:9" ht="21.95" hidden="1" customHeight="1">
      <c r="A1633" s="54">
        <v>1</v>
      </c>
      <c r="B1633" s="295" t="s">
        <v>20</v>
      </c>
      <c r="C1633" s="297"/>
      <c r="D1633" s="129">
        <v>0.75</v>
      </c>
      <c r="E1633" s="129">
        <v>0.55000000000000004</v>
      </c>
      <c r="F1633" s="130">
        <f>D1633*E1633</f>
        <v>0.41250000000000003</v>
      </c>
      <c r="G1633" s="57"/>
    </row>
    <row r="1634" spans="1:9" ht="21.95" hidden="1" customHeight="1">
      <c r="A1634" s="54">
        <v>2</v>
      </c>
      <c r="B1634" s="295" t="s">
        <v>265</v>
      </c>
      <c r="C1634" s="297"/>
      <c r="D1634" s="129">
        <v>0.8</v>
      </c>
      <c r="E1634" s="129">
        <v>0.15</v>
      </c>
      <c r="F1634" s="130">
        <f>D1634*E1634</f>
        <v>0.12</v>
      </c>
      <c r="G1634" s="56"/>
    </row>
    <row r="1635" spans="1:9" ht="21.95" hidden="1" customHeight="1">
      <c r="A1635" s="54">
        <v>3</v>
      </c>
      <c r="B1635" s="295" t="s">
        <v>266</v>
      </c>
      <c r="C1635" s="297"/>
      <c r="D1635" s="129">
        <v>0.75</v>
      </c>
      <c r="E1635" s="129">
        <v>0.2</v>
      </c>
      <c r="F1635" s="130">
        <f>D1635*E1635</f>
        <v>0.15000000000000002</v>
      </c>
      <c r="G1635" s="101"/>
    </row>
    <row r="1636" spans="1:9" ht="21.95" hidden="1" customHeight="1">
      <c r="A1636" s="54">
        <v>4</v>
      </c>
      <c r="B1636" s="322" t="s">
        <v>267</v>
      </c>
      <c r="C1636" s="323"/>
      <c r="D1636" s="129">
        <v>0.7</v>
      </c>
      <c r="E1636" s="129">
        <v>0.1</v>
      </c>
      <c r="F1636" s="130">
        <f>D1636*E1636</f>
        <v>6.9999999999999993E-2</v>
      </c>
      <c r="G1636" s="101"/>
    </row>
    <row r="1637" spans="1:9" s="63" customFormat="1" ht="21.95" hidden="1" customHeight="1">
      <c r="A1637" s="54"/>
      <c r="B1637" s="324" t="s">
        <v>268</v>
      </c>
      <c r="C1637" s="325"/>
      <c r="D1637" s="326">
        <f>SUM(F1633:F1636)</f>
        <v>0.75249999999999995</v>
      </c>
      <c r="E1637" s="327"/>
      <c r="F1637" s="328"/>
      <c r="G1637" s="62"/>
      <c r="I1637" s="19"/>
    </row>
    <row r="1638" spans="1:9" s="63" customFormat="1" ht="21.95" hidden="1" customHeight="1">
      <c r="A1638" s="54"/>
      <c r="B1638" s="324" t="s">
        <v>269</v>
      </c>
      <c r="C1638" s="325"/>
      <c r="D1638" s="326">
        <f>1-D1637</f>
        <v>0.24750000000000005</v>
      </c>
      <c r="E1638" s="327"/>
      <c r="F1638" s="328"/>
      <c r="G1638" s="62"/>
      <c r="I1638" s="19"/>
    </row>
    <row r="1639" spans="1:9" s="63" customFormat="1" ht="8.25" hidden="1" customHeight="1">
      <c r="A1639" s="49"/>
      <c r="B1639" s="131"/>
      <c r="C1639" s="208"/>
      <c r="D1639" s="132"/>
      <c r="E1639" s="132"/>
      <c r="F1639" s="132"/>
      <c r="G1639" s="133"/>
      <c r="I1639" s="19"/>
    </row>
    <row r="1640" spans="1:9" ht="22.5" hidden="1" customHeight="1">
      <c r="A1640" s="303" t="s">
        <v>276</v>
      </c>
      <c r="B1640" s="303"/>
      <c r="C1640" s="303"/>
      <c r="D1640" s="303"/>
      <c r="E1640" s="303"/>
      <c r="F1640" s="303"/>
      <c r="G1640" s="303"/>
    </row>
    <row r="1641" spans="1:9" ht="7.5" hidden="1" customHeight="1">
      <c r="D1641" s="52"/>
    </row>
    <row r="1642" spans="1:9" ht="23.25" hidden="1" customHeight="1">
      <c r="D1642" s="52"/>
      <c r="G1642" s="134" t="s">
        <v>270</v>
      </c>
    </row>
    <row r="1643" spans="1:9" ht="7.5" hidden="1" customHeight="1">
      <c r="D1643" s="52"/>
    </row>
    <row r="1644" spans="1:9" s="136" customFormat="1" ht="25.35" hidden="1" customHeight="1">
      <c r="A1644" s="307" t="s">
        <v>271</v>
      </c>
      <c r="B1644" s="308"/>
      <c r="C1644" s="308"/>
      <c r="D1644" s="309"/>
      <c r="E1644" s="135" t="s">
        <v>6</v>
      </c>
      <c r="F1644" s="135" t="s">
        <v>287</v>
      </c>
      <c r="G1644" s="135" t="s">
        <v>8</v>
      </c>
      <c r="I1644" s="137"/>
    </row>
    <row r="1645" spans="1:9" s="141" customFormat="1" ht="27" hidden="1" customHeight="1">
      <c r="A1645" s="349" t="e">
        <f>D1419</f>
        <v>#REF!</v>
      </c>
      <c r="B1645" s="311"/>
      <c r="C1645" s="311"/>
      <c r="D1645" s="312"/>
      <c r="E1645" s="138">
        <v>1</v>
      </c>
      <c r="F1645" s="139" t="e">
        <f>E1614</f>
        <v>#REF!</v>
      </c>
      <c r="G1645" s="140" t="e">
        <f>ROUND(E1645*F1645,-6)</f>
        <v>#REF!</v>
      </c>
      <c r="I1645" s="142"/>
    </row>
    <row r="1646" spans="1:9" hidden="1"/>
    <row r="1647" spans="1:9" hidden="1"/>
    <row r="1648" spans="1:9" hidden="1"/>
    <row r="1649" spans="1:9" hidden="1"/>
    <row r="1650" spans="1:9" hidden="1"/>
    <row r="1651" spans="1:9" hidden="1"/>
    <row r="1652" spans="1:9" hidden="1"/>
    <row r="1653" spans="1:9" hidden="1"/>
    <row r="1654" spans="1:9" hidden="1"/>
    <row r="1655" spans="1:9" hidden="1"/>
    <row r="1656" spans="1:9" hidden="1"/>
    <row r="1657" spans="1:9" hidden="1"/>
    <row r="1658" spans="1:9" s="22" customFormat="1" hidden="1">
      <c r="A1658" s="22" t="s">
        <v>404</v>
      </c>
      <c r="B1658" s="22" t="e">
        <f>'Bảng tổng hợp kết quả'!#REF!</f>
        <v>#REF!</v>
      </c>
      <c r="F1658" s="156"/>
      <c r="I1658" s="23"/>
    </row>
    <row r="1659" spans="1:9" ht="19.7" hidden="1" customHeight="1">
      <c r="A1659" s="303" t="s">
        <v>272</v>
      </c>
      <c r="B1659" s="303"/>
      <c r="C1659" s="303"/>
      <c r="D1659" s="303"/>
      <c r="E1659" s="303"/>
      <c r="F1659" s="303"/>
      <c r="G1659" s="303"/>
    </row>
    <row r="1660" spans="1:9" hidden="1">
      <c r="A1660" s="24" t="s">
        <v>61</v>
      </c>
      <c r="B1660" s="261" t="s">
        <v>62</v>
      </c>
      <c r="C1660" s="22"/>
      <c r="D1660" s="303"/>
      <c r="E1660" s="303"/>
      <c r="F1660" s="303"/>
      <c r="G1660" s="303"/>
    </row>
    <row r="1661" spans="1:9" hidden="1">
      <c r="A1661" s="27" t="s">
        <v>55</v>
      </c>
      <c r="B1661" s="28" t="s">
        <v>63</v>
      </c>
      <c r="C1661" s="28" t="s">
        <v>64</v>
      </c>
      <c r="D1661" s="305" t="e">
        <f>B1658</f>
        <v>#REF!</v>
      </c>
      <c r="E1661" s="305"/>
      <c r="F1661" s="305"/>
      <c r="G1661" s="305"/>
    </row>
    <row r="1662" spans="1:9" hidden="1">
      <c r="A1662" s="27" t="s">
        <v>55</v>
      </c>
      <c r="B1662" s="266" t="s">
        <v>65</v>
      </c>
      <c r="C1662" s="28" t="s">
        <v>64</v>
      </c>
      <c r="D1662" s="305" t="s">
        <v>331</v>
      </c>
      <c r="E1662" s="305"/>
      <c r="F1662" s="305"/>
      <c r="G1662" s="305"/>
    </row>
    <row r="1663" spans="1:9" hidden="1">
      <c r="A1663" s="27" t="s">
        <v>55</v>
      </c>
      <c r="B1663" s="266" t="s">
        <v>4</v>
      </c>
      <c r="C1663" s="28" t="s">
        <v>64</v>
      </c>
      <c r="D1663" s="306" t="s">
        <v>36</v>
      </c>
      <c r="E1663" s="306"/>
      <c r="F1663" s="306"/>
      <c r="G1663" s="306"/>
    </row>
    <row r="1664" spans="1:9" hidden="1">
      <c r="A1664" s="27" t="s">
        <v>55</v>
      </c>
      <c r="B1664" s="266" t="s">
        <v>3</v>
      </c>
      <c r="C1664" s="28"/>
      <c r="D1664" s="266">
        <v>2018</v>
      </c>
      <c r="E1664" s="266"/>
      <c r="F1664" s="266"/>
      <c r="G1664" s="266"/>
    </row>
    <row r="1665" spans="1:7" hidden="1">
      <c r="A1665" s="27" t="s">
        <v>55</v>
      </c>
      <c r="B1665" s="30" t="s">
        <v>66</v>
      </c>
      <c r="C1665" s="30" t="s">
        <v>64</v>
      </c>
      <c r="D1665" s="301" t="s">
        <v>405</v>
      </c>
      <c r="E1665" s="301"/>
      <c r="F1665" s="301"/>
      <c r="G1665" s="301"/>
    </row>
    <row r="1666" spans="1:7" hidden="1">
      <c r="A1666" s="27" t="s">
        <v>55</v>
      </c>
      <c r="B1666" s="30" t="s">
        <v>67</v>
      </c>
      <c r="C1666" s="30" t="s">
        <v>64</v>
      </c>
      <c r="D1666" s="301" t="s">
        <v>406</v>
      </c>
      <c r="E1666" s="301"/>
      <c r="F1666" s="301"/>
      <c r="G1666" s="301"/>
    </row>
    <row r="1667" spans="1:7" hidden="1">
      <c r="A1667" s="27" t="s">
        <v>55</v>
      </c>
      <c r="B1667" s="30" t="s">
        <v>68</v>
      </c>
      <c r="C1667" s="30" t="s">
        <v>64</v>
      </c>
      <c r="D1667" s="301" t="s">
        <v>407</v>
      </c>
      <c r="E1667" s="301"/>
      <c r="F1667" s="301"/>
      <c r="G1667" s="301"/>
    </row>
    <row r="1668" spans="1:7" hidden="1">
      <c r="A1668" s="27" t="s">
        <v>55</v>
      </c>
      <c r="B1668" s="30" t="s">
        <v>69</v>
      </c>
      <c r="C1668" s="30" t="s">
        <v>64</v>
      </c>
      <c r="D1668" s="301" t="s">
        <v>293</v>
      </c>
      <c r="E1668" s="301"/>
      <c r="F1668" s="301"/>
      <c r="G1668" s="301"/>
    </row>
    <row r="1669" spans="1:7" hidden="1">
      <c r="A1669" s="27" t="s">
        <v>55</v>
      </c>
      <c r="B1669" s="30" t="s">
        <v>70</v>
      </c>
      <c r="C1669" s="30" t="s">
        <v>64</v>
      </c>
      <c r="D1669" s="301" t="s">
        <v>299</v>
      </c>
      <c r="E1669" s="301"/>
      <c r="F1669" s="301"/>
      <c r="G1669" s="301"/>
    </row>
    <row r="1670" spans="1:7" hidden="1">
      <c r="A1670" s="27" t="s">
        <v>55</v>
      </c>
      <c r="B1670" s="30" t="s">
        <v>71</v>
      </c>
      <c r="C1670" s="30" t="s">
        <v>64</v>
      </c>
      <c r="D1670" s="301" t="s">
        <v>335</v>
      </c>
      <c r="E1670" s="301"/>
      <c r="F1670" s="301"/>
      <c r="G1670" s="301"/>
    </row>
    <row r="1671" spans="1:7" hidden="1">
      <c r="A1671" s="27" t="s">
        <v>55</v>
      </c>
      <c r="B1671" s="30" t="s">
        <v>72</v>
      </c>
      <c r="C1671" s="30" t="s">
        <v>64</v>
      </c>
      <c r="D1671" s="301" t="s">
        <v>336</v>
      </c>
      <c r="E1671" s="301"/>
      <c r="F1671" s="301"/>
      <c r="G1671" s="301"/>
    </row>
    <row r="1672" spans="1:7" hidden="1">
      <c r="A1672" s="27" t="s">
        <v>55</v>
      </c>
      <c r="B1672" s="30" t="s">
        <v>73</v>
      </c>
      <c r="C1672" s="30" t="s">
        <v>64</v>
      </c>
      <c r="D1672" s="301" t="s">
        <v>337</v>
      </c>
      <c r="E1672" s="301"/>
      <c r="F1672" s="301"/>
      <c r="G1672" s="301"/>
    </row>
    <row r="1673" spans="1:7" hidden="1">
      <c r="A1673" s="27" t="s">
        <v>55</v>
      </c>
      <c r="B1673" s="30" t="s">
        <v>75</v>
      </c>
      <c r="C1673" s="30" t="s">
        <v>64</v>
      </c>
      <c r="D1673" s="301" t="s">
        <v>338</v>
      </c>
      <c r="E1673" s="301"/>
      <c r="F1673" s="301"/>
      <c r="G1673" s="301"/>
    </row>
    <row r="1674" spans="1:7" hidden="1">
      <c r="A1674" s="27" t="s">
        <v>55</v>
      </c>
      <c r="B1674" s="30" t="s">
        <v>78</v>
      </c>
      <c r="C1674" s="30" t="s">
        <v>64</v>
      </c>
      <c r="D1674" s="301" t="s">
        <v>300</v>
      </c>
      <c r="E1674" s="301"/>
      <c r="F1674" s="301"/>
      <c r="G1674" s="301"/>
    </row>
    <row r="1675" spans="1:7" hidden="1">
      <c r="A1675" s="27" t="s">
        <v>55</v>
      </c>
      <c r="B1675" s="30" t="s">
        <v>79</v>
      </c>
      <c r="C1675" s="30" t="s">
        <v>64</v>
      </c>
      <c r="D1675" s="301" t="s">
        <v>339</v>
      </c>
      <c r="E1675" s="301"/>
      <c r="F1675" s="301"/>
      <c r="G1675" s="301"/>
    </row>
    <row r="1676" spans="1:7" hidden="1">
      <c r="A1676" s="27" t="s">
        <v>55</v>
      </c>
      <c r="B1676" s="30" t="s">
        <v>80</v>
      </c>
      <c r="C1676" s="30" t="s">
        <v>64</v>
      </c>
      <c r="D1676" s="301" t="s">
        <v>408</v>
      </c>
      <c r="E1676" s="301"/>
      <c r="F1676" s="301"/>
      <c r="G1676" s="301"/>
    </row>
    <row r="1677" spans="1:7" ht="36" hidden="1" customHeight="1">
      <c r="A1677" s="27" t="s">
        <v>81</v>
      </c>
      <c r="B1677" s="28" t="s">
        <v>82</v>
      </c>
      <c r="C1677" s="30" t="s">
        <v>64</v>
      </c>
      <c r="D1677" s="348" t="s">
        <v>302</v>
      </c>
      <c r="E1677" s="348"/>
      <c r="F1677" s="348"/>
      <c r="G1677" s="348"/>
    </row>
    <row r="1678" spans="1:7" ht="21.75" hidden="1" customHeight="1">
      <c r="A1678" s="27" t="s">
        <v>55</v>
      </c>
      <c r="B1678" s="28" t="s">
        <v>83</v>
      </c>
      <c r="C1678" s="30" t="s">
        <v>64</v>
      </c>
      <c r="D1678" s="262" t="s">
        <v>84</v>
      </c>
      <c r="E1678" s="32" t="s">
        <v>85</v>
      </c>
      <c r="F1678" s="266" t="s">
        <v>86</v>
      </c>
      <c r="G1678" s="28" t="s">
        <v>87</v>
      </c>
    </row>
    <row r="1679" spans="1:7" ht="21.75" hidden="1" customHeight="1">
      <c r="A1679" s="27" t="s">
        <v>55</v>
      </c>
      <c r="B1679" s="5" t="s">
        <v>88</v>
      </c>
      <c r="C1679" s="30" t="s">
        <v>64</v>
      </c>
      <c r="D1679" s="262" t="s">
        <v>89</v>
      </c>
      <c r="E1679" s="32" t="s">
        <v>90</v>
      </c>
      <c r="F1679" s="266" t="s">
        <v>91</v>
      </c>
      <c r="G1679" s="28" t="s">
        <v>92</v>
      </c>
    </row>
    <row r="1680" spans="1:7" ht="21.75" hidden="1" customHeight="1">
      <c r="A1680" s="27" t="s">
        <v>55</v>
      </c>
      <c r="B1680" s="5" t="s">
        <v>93</v>
      </c>
      <c r="C1680" s="30" t="s">
        <v>64</v>
      </c>
      <c r="D1680" s="262" t="s">
        <v>94</v>
      </c>
      <c r="E1680" s="32" t="s">
        <v>90</v>
      </c>
      <c r="F1680" s="266" t="s">
        <v>95</v>
      </c>
      <c r="G1680" s="28" t="s">
        <v>92</v>
      </c>
    </row>
    <row r="1681" spans="1:7" ht="21.75" hidden="1" customHeight="1">
      <c r="A1681" s="27" t="s">
        <v>55</v>
      </c>
      <c r="B1681" s="5" t="s">
        <v>96</v>
      </c>
      <c r="C1681" s="30" t="s">
        <v>64</v>
      </c>
      <c r="D1681" s="262" t="s">
        <v>89</v>
      </c>
      <c r="E1681" s="32" t="s">
        <v>90</v>
      </c>
      <c r="F1681" s="266" t="s">
        <v>97</v>
      </c>
      <c r="G1681" s="28" t="s">
        <v>92</v>
      </c>
    </row>
    <row r="1682" spans="1:7" ht="21.75" hidden="1" customHeight="1">
      <c r="A1682" s="27" t="s">
        <v>55</v>
      </c>
      <c r="B1682" s="5" t="s">
        <v>98</v>
      </c>
      <c r="C1682" s="30" t="s">
        <v>64</v>
      </c>
      <c r="D1682" s="262" t="s">
        <v>99</v>
      </c>
      <c r="E1682" s="32" t="s">
        <v>90</v>
      </c>
      <c r="F1682" s="266" t="s">
        <v>100</v>
      </c>
      <c r="G1682" s="28" t="s">
        <v>92</v>
      </c>
    </row>
    <row r="1683" spans="1:7" ht="21.75" hidden="1" customHeight="1">
      <c r="A1683" s="27" t="s">
        <v>55</v>
      </c>
      <c r="B1683" s="5" t="s">
        <v>101</v>
      </c>
      <c r="C1683" s="30" t="s">
        <v>64</v>
      </c>
      <c r="D1683" s="262" t="s">
        <v>99</v>
      </c>
      <c r="E1683" s="32" t="s">
        <v>90</v>
      </c>
      <c r="F1683" s="266" t="s">
        <v>102</v>
      </c>
      <c r="G1683" s="28" t="s">
        <v>103</v>
      </c>
    </row>
    <row r="1684" spans="1:7" ht="21.75" hidden="1" customHeight="1">
      <c r="A1684" s="27" t="s">
        <v>55</v>
      </c>
      <c r="B1684" s="5" t="s">
        <v>104</v>
      </c>
      <c r="C1684" s="30" t="s">
        <v>64</v>
      </c>
      <c r="D1684" s="262" t="s">
        <v>94</v>
      </c>
      <c r="E1684" s="32" t="s">
        <v>90</v>
      </c>
      <c r="F1684" s="266" t="s">
        <v>105</v>
      </c>
      <c r="G1684" s="28" t="s">
        <v>106</v>
      </c>
    </row>
    <row r="1685" spans="1:7" ht="21.75" hidden="1" customHeight="1">
      <c r="A1685" s="27" t="s">
        <v>55</v>
      </c>
      <c r="B1685" s="5" t="s">
        <v>107</v>
      </c>
      <c r="C1685" s="30" t="s">
        <v>64</v>
      </c>
      <c r="D1685" s="262" t="s">
        <v>108</v>
      </c>
      <c r="E1685" s="32" t="s">
        <v>90</v>
      </c>
      <c r="F1685" s="266" t="s">
        <v>109</v>
      </c>
      <c r="G1685" s="28" t="s">
        <v>110</v>
      </c>
    </row>
    <row r="1686" spans="1:7" ht="21.75" hidden="1" customHeight="1">
      <c r="A1686" s="27" t="s">
        <v>55</v>
      </c>
      <c r="B1686" s="28" t="s">
        <v>111</v>
      </c>
      <c r="C1686" s="30" t="s">
        <v>64</v>
      </c>
      <c r="D1686" s="5" t="s">
        <v>112</v>
      </c>
      <c r="E1686" s="32" t="s">
        <v>90</v>
      </c>
      <c r="F1686" s="266" t="s">
        <v>113</v>
      </c>
      <c r="G1686" s="28" t="s">
        <v>110</v>
      </c>
    </row>
    <row r="1687" spans="1:7" ht="21.75" hidden="1" customHeight="1">
      <c r="A1687" s="27" t="s">
        <v>55</v>
      </c>
      <c r="B1687" s="28" t="s">
        <v>114</v>
      </c>
      <c r="C1687" s="30" t="s">
        <v>64</v>
      </c>
      <c r="D1687" s="262" t="s">
        <v>115</v>
      </c>
      <c r="E1687" s="32" t="s">
        <v>90</v>
      </c>
      <c r="F1687" s="266" t="s">
        <v>116</v>
      </c>
      <c r="G1687" s="28" t="s">
        <v>110</v>
      </c>
    </row>
    <row r="1688" spans="1:7" ht="21.75" hidden="1" customHeight="1">
      <c r="A1688" s="27" t="s">
        <v>55</v>
      </c>
      <c r="B1688" s="28" t="s">
        <v>117</v>
      </c>
      <c r="C1688" s="30" t="s">
        <v>64</v>
      </c>
      <c r="D1688" s="262" t="s">
        <v>94</v>
      </c>
      <c r="E1688" s="32" t="s">
        <v>90</v>
      </c>
      <c r="F1688" s="266" t="s">
        <v>118</v>
      </c>
      <c r="G1688" s="28" t="s">
        <v>110</v>
      </c>
    </row>
    <row r="1689" spans="1:7" ht="21.75" hidden="1" customHeight="1">
      <c r="A1689" s="27" t="s">
        <v>55</v>
      </c>
      <c r="B1689" s="28" t="s">
        <v>119</v>
      </c>
      <c r="C1689" s="30" t="s">
        <v>64</v>
      </c>
      <c r="D1689" s="262" t="s">
        <v>120</v>
      </c>
      <c r="E1689" s="32" t="s">
        <v>90</v>
      </c>
      <c r="F1689" s="266" t="s">
        <v>121</v>
      </c>
      <c r="G1689" s="28" t="s">
        <v>110</v>
      </c>
    </row>
    <row r="1690" spans="1:7" ht="21.75" hidden="1" customHeight="1">
      <c r="A1690" s="27" t="s">
        <v>55</v>
      </c>
      <c r="B1690" s="28" t="s">
        <v>122</v>
      </c>
      <c r="C1690" s="30" t="s">
        <v>64</v>
      </c>
      <c r="D1690" s="262" t="s">
        <v>108</v>
      </c>
      <c r="E1690" s="32" t="s">
        <v>90</v>
      </c>
      <c r="F1690" s="266" t="s">
        <v>123</v>
      </c>
      <c r="G1690" s="28" t="s">
        <v>110</v>
      </c>
    </row>
    <row r="1691" spans="1:7" ht="21.75" hidden="1" customHeight="1">
      <c r="A1691" s="27" t="s">
        <v>55</v>
      </c>
      <c r="B1691" s="28" t="s">
        <v>124</v>
      </c>
      <c r="C1691" s="30" t="s">
        <v>64</v>
      </c>
      <c r="D1691" s="262" t="s">
        <v>108</v>
      </c>
      <c r="E1691" s="32" t="s">
        <v>90</v>
      </c>
      <c r="F1691" s="266" t="s">
        <v>125</v>
      </c>
      <c r="G1691" s="28" t="s">
        <v>126</v>
      </c>
    </row>
    <row r="1692" spans="1:7" ht="21.75" hidden="1" customHeight="1">
      <c r="A1692" s="27" t="s">
        <v>55</v>
      </c>
      <c r="B1692" s="28" t="s">
        <v>127</v>
      </c>
      <c r="C1692" s="30" t="s">
        <v>64</v>
      </c>
      <c r="D1692" s="262" t="s">
        <v>108</v>
      </c>
      <c r="E1692" s="32" t="s">
        <v>90</v>
      </c>
      <c r="F1692" s="266" t="s">
        <v>128</v>
      </c>
      <c r="G1692" s="28" t="s">
        <v>129</v>
      </c>
    </row>
    <row r="1693" spans="1:7" ht="21.75" hidden="1" customHeight="1">
      <c r="A1693" s="27" t="s">
        <v>55</v>
      </c>
      <c r="B1693" s="28" t="s">
        <v>130</v>
      </c>
      <c r="C1693" s="30" t="s">
        <v>64</v>
      </c>
      <c r="D1693" s="262" t="s">
        <v>131</v>
      </c>
      <c r="E1693" s="32" t="s">
        <v>90</v>
      </c>
      <c r="F1693" s="266" t="s">
        <v>132</v>
      </c>
      <c r="G1693" s="28" t="s">
        <v>129</v>
      </c>
    </row>
    <row r="1694" spans="1:7" ht="21.75" hidden="1" customHeight="1">
      <c r="A1694" s="27" t="s">
        <v>55</v>
      </c>
      <c r="B1694" s="5" t="s">
        <v>133</v>
      </c>
      <c r="C1694" s="30" t="s">
        <v>64</v>
      </c>
      <c r="D1694" s="262" t="s">
        <v>134</v>
      </c>
      <c r="E1694" s="32" t="s">
        <v>90</v>
      </c>
      <c r="F1694" s="266" t="s">
        <v>135</v>
      </c>
      <c r="G1694" s="28" t="s">
        <v>129</v>
      </c>
    </row>
    <row r="1695" spans="1:7" ht="21.75" hidden="1" customHeight="1">
      <c r="A1695" s="27" t="s">
        <v>55</v>
      </c>
      <c r="B1695" s="28" t="s">
        <v>136</v>
      </c>
      <c r="C1695" s="30" t="s">
        <v>64</v>
      </c>
      <c r="D1695" s="262" t="s">
        <v>131</v>
      </c>
      <c r="E1695" s="32" t="s">
        <v>90</v>
      </c>
      <c r="F1695" s="266" t="s">
        <v>137</v>
      </c>
      <c r="G1695" s="28" t="s">
        <v>129</v>
      </c>
    </row>
    <row r="1696" spans="1:7" ht="21.75" hidden="1" customHeight="1">
      <c r="A1696" s="27" t="s">
        <v>55</v>
      </c>
      <c r="B1696" s="28" t="s">
        <v>138</v>
      </c>
      <c r="C1696" s="30" t="s">
        <v>64</v>
      </c>
      <c r="D1696" s="262" t="s">
        <v>131</v>
      </c>
      <c r="E1696" s="32" t="s">
        <v>90</v>
      </c>
      <c r="F1696" s="266" t="s">
        <v>139</v>
      </c>
      <c r="G1696" s="28" t="s">
        <v>87</v>
      </c>
    </row>
    <row r="1697" spans="1:7" ht="21.75" hidden="1" customHeight="1">
      <c r="A1697" s="27" t="s">
        <v>55</v>
      </c>
      <c r="B1697" s="28" t="s">
        <v>140</v>
      </c>
      <c r="C1697" s="30" t="s">
        <v>64</v>
      </c>
      <c r="D1697" s="262" t="s">
        <v>94</v>
      </c>
      <c r="E1697" s="32" t="s">
        <v>90</v>
      </c>
      <c r="F1697" s="266" t="s">
        <v>141</v>
      </c>
      <c r="G1697" s="28" t="s">
        <v>87</v>
      </c>
    </row>
    <row r="1698" spans="1:7" ht="21.75" hidden="1" customHeight="1">
      <c r="A1698" s="27" t="s">
        <v>55</v>
      </c>
      <c r="B1698" s="28" t="s">
        <v>142</v>
      </c>
      <c r="C1698" s="30" t="s">
        <v>64</v>
      </c>
      <c r="D1698" s="262" t="s">
        <v>94</v>
      </c>
      <c r="E1698" s="32" t="s">
        <v>90</v>
      </c>
      <c r="F1698" s="266" t="s">
        <v>143</v>
      </c>
      <c r="G1698" s="28" t="s">
        <v>144</v>
      </c>
    </row>
    <row r="1699" spans="1:7" ht="21.75" hidden="1" customHeight="1">
      <c r="A1699" s="27" t="s">
        <v>55</v>
      </c>
      <c r="B1699" s="28" t="s">
        <v>145</v>
      </c>
      <c r="C1699" s="30" t="s">
        <v>64</v>
      </c>
      <c r="D1699" s="262" t="s">
        <v>99</v>
      </c>
      <c r="E1699" s="32" t="s">
        <v>90</v>
      </c>
      <c r="F1699" s="266" t="s">
        <v>146</v>
      </c>
      <c r="G1699" s="28" t="s">
        <v>147</v>
      </c>
    </row>
    <row r="1700" spans="1:7" ht="21.75" hidden="1" customHeight="1">
      <c r="A1700" s="27" t="s">
        <v>55</v>
      </c>
      <c r="B1700" s="28" t="s">
        <v>148</v>
      </c>
      <c r="C1700" s="30" t="s">
        <v>64</v>
      </c>
      <c r="D1700" s="262" t="s">
        <v>99</v>
      </c>
      <c r="E1700" s="32" t="s">
        <v>90</v>
      </c>
      <c r="F1700" s="266" t="s">
        <v>149</v>
      </c>
      <c r="G1700" s="28" t="s">
        <v>150</v>
      </c>
    </row>
    <row r="1701" spans="1:7" ht="21.75" hidden="1" customHeight="1">
      <c r="A1701" s="27" t="s">
        <v>55</v>
      </c>
      <c r="B1701" s="5" t="s">
        <v>151</v>
      </c>
      <c r="C1701" s="30" t="s">
        <v>64</v>
      </c>
      <c r="D1701" s="262" t="s">
        <v>99</v>
      </c>
      <c r="E1701" s="32" t="s">
        <v>90</v>
      </c>
      <c r="F1701" s="5" t="s">
        <v>152</v>
      </c>
      <c r="G1701" s="33" t="s">
        <v>147</v>
      </c>
    </row>
    <row r="1702" spans="1:7" ht="21.75" hidden="1" customHeight="1">
      <c r="A1702" s="27" t="s">
        <v>55</v>
      </c>
      <c r="B1702" s="5" t="s">
        <v>153</v>
      </c>
      <c r="C1702" s="30" t="s">
        <v>64</v>
      </c>
      <c r="D1702" s="33" t="s">
        <v>94</v>
      </c>
      <c r="E1702" s="32" t="s">
        <v>90</v>
      </c>
      <c r="F1702" s="5" t="s">
        <v>154</v>
      </c>
      <c r="G1702" s="33" t="s">
        <v>155</v>
      </c>
    </row>
    <row r="1703" spans="1:7" ht="21.75" hidden="1" customHeight="1">
      <c r="A1703" s="27" t="s">
        <v>55</v>
      </c>
      <c r="B1703" s="5" t="s">
        <v>156</v>
      </c>
      <c r="C1703" s="30" t="s">
        <v>64</v>
      </c>
      <c r="D1703" s="33" t="s">
        <v>115</v>
      </c>
      <c r="E1703" s="32" t="s">
        <v>90</v>
      </c>
      <c r="F1703" s="5" t="s">
        <v>157</v>
      </c>
      <c r="G1703" s="33" t="s">
        <v>155</v>
      </c>
    </row>
    <row r="1704" spans="1:7" ht="21.75" hidden="1" customHeight="1">
      <c r="A1704" s="27" t="s">
        <v>55</v>
      </c>
      <c r="B1704" s="5" t="s">
        <v>158</v>
      </c>
      <c r="C1704" s="30" t="s">
        <v>64</v>
      </c>
      <c r="D1704" s="33" t="s">
        <v>99</v>
      </c>
      <c r="E1704" s="32" t="s">
        <v>90</v>
      </c>
      <c r="F1704" s="5" t="s">
        <v>159</v>
      </c>
      <c r="G1704" s="33" t="s">
        <v>155</v>
      </c>
    </row>
    <row r="1705" spans="1:7" ht="21.75" hidden="1" customHeight="1">
      <c r="A1705" s="27" t="s">
        <v>55</v>
      </c>
      <c r="B1705" s="5" t="s">
        <v>160</v>
      </c>
      <c r="C1705" s="30" t="s">
        <v>64</v>
      </c>
      <c r="D1705" s="33" t="s">
        <v>161</v>
      </c>
      <c r="E1705" s="32"/>
      <c r="F1705" s="266"/>
      <c r="G1705" s="28"/>
    </row>
    <row r="1706" spans="1:7" ht="21.75" hidden="1" customHeight="1">
      <c r="A1706" s="27" t="s">
        <v>55</v>
      </c>
      <c r="C1706" s="30" t="s">
        <v>64</v>
      </c>
      <c r="E1706" s="32"/>
      <c r="F1706" s="266"/>
      <c r="G1706" s="28"/>
    </row>
    <row r="1707" spans="1:7" ht="21.75" hidden="1" customHeight="1">
      <c r="A1707" s="27" t="s">
        <v>55</v>
      </c>
      <c r="C1707" s="30" t="s">
        <v>64</v>
      </c>
      <c r="E1707" s="32"/>
      <c r="F1707" s="266"/>
      <c r="G1707" s="28"/>
    </row>
    <row r="1708" spans="1:7" ht="21.75" hidden="1" customHeight="1">
      <c r="A1708" s="27" t="s">
        <v>55</v>
      </c>
      <c r="C1708" s="30" t="s">
        <v>64</v>
      </c>
      <c r="E1708" s="32"/>
      <c r="F1708" s="266"/>
      <c r="G1708" s="28"/>
    </row>
    <row r="1709" spans="1:7" ht="21.75" hidden="1" customHeight="1">
      <c r="A1709" s="27" t="s">
        <v>55</v>
      </c>
      <c r="C1709" s="30" t="s">
        <v>64</v>
      </c>
      <c r="E1709" s="32"/>
      <c r="F1709" s="266"/>
      <c r="G1709" s="28"/>
    </row>
    <row r="1710" spans="1:7" ht="21.75" hidden="1" customHeight="1">
      <c r="A1710" s="27" t="s">
        <v>55</v>
      </c>
      <c r="B1710" s="5" t="s">
        <v>116</v>
      </c>
      <c r="C1710" s="30" t="s">
        <v>64</v>
      </c>
      <c r="D1710" s="33" t="s">
        <v>161</v>
      </c>
      <c r="E1710" s="34"/>
      <c r="F1710" s="266" t="s">
        <v>162</v>
      </c>
      <c r="G1710" s="28" t="s">
        <v>147</v>
      </c>
    </row>
    <row r="1711" spans="1:7" ht="21.75" hidden="1" customHeight="1">
      <c r="A1711" s="27" t="s">
        <v>55</v>
      </c>
      <c r="B1711" s="28" t="s">
        <v>138</v>
      </c>
      <c r="C1711" s="30" t="s">
        <v>64</v>
      </c>
      <c r="D1711" s="262" t="s">
        <v>131</v>
      </c>
      <c r="E1711" s="32"/>
      <c r="F1711" s="266"/>
      <c r="G1711" s="28"/>
    </row>
    <row r="1712" spans="1:7" ht="8.25" hidden="1" customHeight="1">
      <c r="A1712" s="19"/>
      <c r="B1712" s="314"/>
      <c r="C1712" s="314"/>
      <c r="D1712" s="314"/>
      <c r="E1712" s="314"/>
      <c r="F1712" s="314"/>
      <c r="G1712" s="314"/>
    </row>
    <row r="1713" spans="1:9" ht="21" hidden="1" customHeight="1">
      <c r="A1713" s="303" t="s">
        <v>273</v>
      </c>
      <c r="B1713" s="303"/>
      <c r="C1713" s="303"/>
      <c r="D1713" s="303"/>
      <c r="E1713" s="303"/>
      <c r="F1713" s="303"/>
      <c r="G1713" s="303"/>
    </row>
    <row r="1714" spans="1:9" ht="21.75" hidden="1" customHeight="1">
      <c r="A1714" s="303" t="s">
        <v>163</v>
      </c>
      <c r="B1714" s="303"/>
      <c r="C1714" s="303"/>
      <c r="D1714" s="303"/>
      <c r="E1714" s="303"/>
      <c r="F1714" s="303"/>
      <c r="G1714" s="303"/>
    </row>
    <row r="1715" spans="1:9" ht="36" hidden="1" customHeight="1">
      <c r="A1715" s="315" t="s">
        <v>164</v>
      </c>
      <c r="B1715" s="315"/>
      <c r="C1715" s="315"/>
      <c r="D1715" s="315"/>
      <c r="E1715" s="315"/>
      <c r="F1715" s="315"/>
      <c r="G1715" s="315"/>
      <c r="H1715" s="36"/>
      <c r="I1715" s="37"/>
    </row>
    <row r="1716" spans="1:9" s="40" customFormat="1" ht="3" hidden="1" customHeight="1">
      <c r="A1716" s="359"/>
      <c r="B1716" s="359"/>
      <c r="C1716" s="359"/>
      <c r="D1716" s="359"/>
      <c r="E1716" s="359"/>
      <c r="F1716" s="359"/>
      <c r="G1716" s="359"/>
      <c r="H1716" s="38"/>
      <c r="I1716" s="39"/>
    </row>
    <row r="1717" spans="1:9" s="40" customFormat="1" ht="32.25" hidden="1" customHeight="1">
      <c r="A1717" s="41" t="s">
        <v>55</v>
      </c>
      <c r="B1717" s="360" t="s">
        <v>165</v>
      </c>
      <c r="C1717" s="360"/>
      <c r="D1717" s="360"/>
      <c r="E1717" s="360"/>
      <c r="F1717" s="360"/>
      <c r="G1717" s="360"/>
      <c r="H1717" s="42" t="s">
        <v>166</v>
      </c>
      <c r="I1717" s="43"/>
    </row>
    <row r="1718" spans="1:9" s="40" customFormat="1" ht="32.25" hidden="1" customHeight="1">
      <c r="A1718" s="41" t="s">
        <v>55</v>
      </c>
      <c r="B1718" s="360" t="s">
        <v>167</v>
      </c>
      <c r="C1718" s="360"/>
      <c r="D1718" s="360"/>
      <c r="E1718" s="360"/>
      <c r="F1718" s="360"/>
      <c r="G1718" s="360"/>
      <c r="H1718" s="42" t="s">
        <v>168</v>
      </c>
      <c r="I1718" s="44"/>
    </row>
    <row r="1719" spans="1:9" s="40" customFormat="1" ht="32.25" hidden="1" customHeight="1">
      <c r="A1719" s="41" t="s">
        <v>55</v>
      </c>
      <c r="B1719" s="360" t="s">
        <v>169</v>
      </c>
      <c r="C1719" s="360"/>
      <c r="D1719" s="360"/>
      <c r="E1719" s="360"/>
      <c r="F1719" s="360"/>
      <c r="G1719" s="360"/>
      <c r="H1719" s="361" t="s">
        <v>170</v>
      </c>
      <c r="I1719" s="362"/>
    </row>
    <row r="1720" spans="1:9" s="48" customFormat="1" hidden="1">
      <c r="A1720" s="45" t="s">
        <v>81</v>
      </c>
      <c r="B1720" s="350" t="s">
        <v>171</v>
      </c>
      <c r="C1720" s="350"/>
      <c r="D1720" s="350"/>
      <c r="E1720" s="350"/>
      <c r="F1720" s="350"/>
      <c r="G1720" s="350"/>
      <c r="H1720" s="46"/>
      <c r="I1720" s="47"/>
    </row>
    <row r="1721" spans="1:9" s="49" customFormat="1" ht="10.5" hidden="1" customHeight="1">
      <c r="B1721" s="18"/>
      <c r="C1721" s="18"/>
      <c r="D1721" s="18"/>
      <c r="E1721" s="18"/>
      <c r="F1721" s="18"/>
      <c r="G1721" s="50"/>
    </row>
    <row r="1722" spans="1:9" s="52" customFormat="1" ht="24.75" hidden="1" customHeight="1">
      <c r="A1722" s="51" t="s">
        <v>1</v>
      </c>
      <c r="B1722" s="51" t="s">
        <v>172</v>
      </c>
      <c r="C1722" s="65"/>
      <c r="D1722" s="51" t="s">
        <v>173</v>
      </c>
      <c r="E1722" s="51" t="s">
        <v>174</v>
      </c>
      <c r="F1722" s="51" t="s">
        <v>175</v>
      </c>
      <c r="G1722" s="51" t="s">
        <v>176</v>
      </c>
      <c r="I1722" s="268"/>
    </row>
    <row r="1723" spans="1:9" ht="16.350000000000001" hidden="1" customHeight="1">
      <c r="A1723" s="54">
        <v>1</v>
      </c>
      <c r="B1723" s="55" t="s">
        <v>177</v>
      </c>
      <c r="C1723" s="202" t="s">
        <v>64</v>
      </c>
      <c r="D1723" s="57" t="s">
        <v>409</v>
      </c>
      <c r="E1723" s="57" t="str">
        <f>D1723</f>
        <v xml:space="preserve">Chở người </v>
      </c>
      <c r="F1723" s="57" t="str">
        <f>D1723</f>
        <v xml:space="preserve">Chở người </v>
      </c>
      <c r="G1723" s="57" t="str">
        <f>D1723</f>
        <v xml:space="preserve">Chở người </v>
      </c>
    </row>
    <row r="1724" spans="1:9" ht="18.600000000000001" hidden="1" customHeight="1">
      <c r="A1724" s="54">
        <v>2</v>
      </c>
      <c r="B1724" s="55" t="s">
        <v>178</v>
      </c>
      <c r="C1724" s="202" t="s">
        <v>64</v>
      </c>
      <c r="D1724" s="58" t="s">
        <v>304</v>
      </c>
      <c r="E1724" s="58" t="str">
        <f>D1724</f>
        <v>Ô tô con</v>
      </c>
      <c r="F1724" s="58" t="str">
        <f>D1724</f>
        <v>Ô tô con</v>
      </c>
      <c r="G1724" s="58" t="str">
        <f>D1724</f>
        <v>Ô tô con</v>
      </c>
    </row>
    <row r="1725" spans="1:9" hidden="1">
      <c r="A1725" s="59" t="s">
        <v>55</v>
      </c>
      <c r="B1725" s="55" t="s">
        <v>179</v>
      </c>
      <c r="C1725" s="202"/>
      <c r="D1725" s="58" t="str">
        <f>D1662</f>
        <v>HONDA</v>
      </c>
      <c r="E1725" s="58" t="str">
        <f>D1725</f>
        <v>HONDA</v>
      </c>
      <c r="F1725" s="58" t="str">
        <f>E1725</f>
        <v>HONDA</v>
      </c>
      <c r="G1725" s="58" t="str">
        <f>F1725</f>
        <v>HONDA</v>
      </c>
    </row>
    <row r="1726" spans="1:9" hidden="1">
      <c r="A1726" s="59" t="s">
        <v>55</v>
      </c>
      <c r="B1726" s="55" t="s">
        <v>3</v>
      </c>
      <c r="C1726" s="202"/>
      <c r="D1726" s="60">
        <f>D1664</f>
        <v>2018</v>
      </c>
      <c r="E1726" s="60">
        <f>D1726</f>
        <v>2018</v>
      </c>
      <c r="F1726" s="60">
        <f>D1726</f>
        <v>2018</v>
      </c>
      <c r="G1726" s="60">
        <f>D1726</f>
        <v>2018</v>
      </c>
    </row>
    <row r="1727" spans="1:9" hidden="1">
      <c r="A1727" s="59" t="s">
        <v>55</v>
      </c>
      <c r="B1727" s="55" t="s">
        <v>4</v>
      </c>
      <c r="C1727" s="202"/>
      <c r="D1727" s="58" t="str">
        <f>D1663</f>
        <v>Thái Lan</v>
      </c>
      <c r="E1727" s="58" t="str">
        <f>D1727</f>
        <v>Thái Lan</v>
      </c>
      <c r="F1727" s="58" t="str">
        <f>D1727</f>
        <v>Thái Lan</v>
      </c>
      <c r="G1727" s="58" t="str">
        <f>D1727</f>
        <v>Thái Lan</v>
      </c>
    </row>
    <row r="1728" spans="1:9" ht="55.35" hidden="1" customHeight="1">
      <c r="A1728" s="54">
        <v>3</v>
      </c>
      <c r="B1728" s="55" t="s">
        <v>180</v>
      </c>
      <c r="C1728" s="203" t="s">
        <v>64</v>
      </c>
      <c r="D1728" s="152"/>
      <c r="E1728" s="153" t="s">
        <v>46</v>
      </c>
      <c r="F1728" s="153" t="s">
        <v>45</v>
      </c>
      <c r="G1728" s="153" t="s">
        <v>44</v>
      </c>
    </row>
    <row r="1729" spans="1:9" s="63" customFormat="1" ht="21" hidden="1" customHeight="1">
      <c r="A1729" s="54">
        <v>4</v>
      </c>
      <c r="B1729" s="61" t="s">
        <v>181</v>
      </c>
      <c r="C1729" s="204" t="s">
        <v>64</v>
      </c>
      <c r="D1729" s="62" t="s">
        <v>279</v>
      </c>
      <c r="E1729" s="62" t="s">
        <v>279</v>
      </c>
      <c r="F1729" s="62" t="s">
        <v>279</v>
      </c>
      <c r="G1729" s="62" t="s">
        <v>279</v>
      </c>
      <c r="I1729" s="19"/>
    </row>
    <row r="1730" spans="1:9" s="67" customFormat="1" ht="30.6" hidden="1" customHeight="1">
      <c r="A1730" s="64">
        <v>5</v>
      </c>
      <c r="B1730" s="65" t="s">
        <v>182</v>
      </c>
      <c r="C1730" s="205" t="s">
        <v>64</v>
      </c>
      <c r="D1730" s="66" t="s">
        <v>183</v>
      </c>
      <c r="E1730" s="66" t="s">
        <v>183</v>
      </c>
      <c r="F1730" s="66" t="s">
        <v>183</v>
      </c>
      <c r="G1730" s="66" t="s">
        <v>183</v>
      </c>
      <c r="I1730" s="68"/>
    </row>
    <row r="1731" spans="1:9" ht="16.7" hidden="1" customHeight="1">
      <c r="A1731" s="269">
        <v>6</v>
      </c>
      <c r="B1731" s="70" t="s">
        <v>184</v>
      </c>
      <c r="C1731" s="205" t="s">
        <v>64</v>
      </c>
      <c r="D1731" s="71"/>
      <c r="E1731" s="72">
        <v>785000000</v>
      </c>
      <c r="F1731" s="72">
        <v>765000000</v>
      </c>
      <c r="G1731" s="72">
        <v>765000000</v>
      </c>
    </row>
    <row r="1732" spans="1:9" ht="21" hidden="1" customHeight="1">
      <c r="A1732" s="269">
        <v>7</v>
      </c>
      <c r="B1732" s="70" t="s">
        <v>185</v>
      </c>
      <c r="C1732" s="205" t="s">
        <v>64</v>
      </c>
      <c r="D1732" s="71"/>
      <c r="E1732" s="73">
        <v>0.95</v>
      </c>
      <c r="F1732" s="73">
        <v>0.95</v>
      </c>
      <c r="G1732" s="73">
        <v>0.95</v>
      </c>
      <c r="I1732" s="74" t="e">
        <f>E1846</f>
        <v>#REF!</v>
      </c>
    </row>
    <row r="1733" spans="1:9" ht="18" hidden="1" customHeight="1">
      <c r="A1733" s="269">
        <v>8</v>
      </c>
      <c r="B1733" s="70" t="s">
        <v>186</v>
      </c>
      <c r="C1733" s="205" t="s">
        <v>64</v>
      </c>
      <c r="D1733" s="71"/>
      <c r="E1733" s="75" t="s">
        <v>281</v>
      </c>
      <c r="F1733" s="75" t="s">
        <v>281</v>
      </c>
      <c r="G1733" s="75" t="s">
        <v>281</v>
      </c>
    </row>
    <row r="1734" spans="1:9" ht="20.45" hidden="1" customHeight="1">
      <c r="A1734" s="269">
        <v>9</v>
      </c>
      <c r="B1734" s="65" t="s">
        <v>187</v>
      </c>
      <c r="C1734" s="205" t="s">
        <v>64</v>
      </c>
      <c r="D1734" s="76" t="s">
        <v>188</v>
      </c>
      <c r="E1734" s="76" t="s">
        <v>188</v>
      </c>
      <c r="F1734" s="76" t="s">
        <v>188</v>
      </c>
      <c r="G1734" s="76" t="s">
        <v>188</v>
      </c>
    </row>
    <row r="1735" spans="1:9" ht="16.7" hidden="1" customHeight="1">
      <c r="A1735" s="77" t="s">
        <v>55</v>
      </c>
      <c r="B1735" s="65" t="s">
        <v>69</v>
      </c>
      <c r="C1735" s="205"/>
      <c r="D1735" s="76" t="str">
        <f>D1668</f>
        <v>Bạc</v>
      </c>
      <c r="E1735" s="76" t="s">
        <v>411</v>
      </c>
      <c r="F1735" s="76" t="s">
        <v>411</v>
      </c>
      <c r="G1735" s="76" t="s">
        <v>385</v>
      </c>
    </row>
    <row r="1736" spans="1:9" ht="16.7" hidden="1" customHeight="1">
      <c r="A1736" s="77" t="s">
        <v>55</v>
      </c>
      <c r="B1736" s="65" t="s">
        <v>189</v>
      </c>
      <c r="C1736" s="205"/>
      <c r="D1736" s="76" t="str">
        <f>D1676</f>
        <v>30F - 628.14</v>
      </c>
      <c r="E1736" s="76" t="s">
        <v>280</v>
      </c>
      <c r="F1736" s="76" t="s">
        <v>280</v>
      </c>
      <c r="G1736" s="76" t="s">
        <v>280</v>
      </c>
    </row>
    <row r="1737" spans="1:9" ht="16.7" hidden="1" customHeight="1">
      <c r="A1737" s="77" t="s">
        <v>55</v>
      </c>
      <c r="B1737" s="65" t="s">
        <v>190</v>
      </c>
      <c r="C1737" s="205"/>
      <c r="D1737" s="76">
        <v>129160</v>
      </c>
      <c r="E1737" s="76">
        <v>50000</v>
      </c>
      <c r="F1737" s="76">
        <v>76000</v>
      </c>
      <c r="G1737" s="76">
        <v>60000</v>
      </c>
    </row>
    <row r="1738" spans="1:9" ht="30.6" hidden="1" customHeight="1">
      <c r="A1738" s="64">
        <v>10</v>
      </c>
      <c r="B1738" s="65" t="s">
        <v>283</v>
      </c>
      <c r="C1738" s="205" t="s">
        <v>64</v>
      </c>
      <c r="D1738" s="71"/>
      <c r="E1738" s="79">
        <f>E1731*E1732</f>
        <v>745750000</v>
      </c>
      <c r="F1738" s="79">
        <f>F1731*F1732</f>
        <v>726750000</v>
      </c>
      <c r="G1738" s="79">
        <f>G1731*G1732</f>
        <v>726750000</v>
      </c>
    </row>
    <row r="1739" spans="1:9" ht="18.600000000000001" hidden="1" customHeight="1">
      <c r="A1739" s="269">
        <v>11</v>
      </c>
      <c r="B1739" s="70" t="s">
        <v>191</v>
      </c>
      <c r="C1739" s="205" t="s">
        <v>64</v>
      </c>
      <c r="D1739" s="80"/>
      <c r="E1739" s="16" t="s">
        <v>410</v>
      </c>
      <c r="F1739" s="81" t="s">
        <v>412</v>
      </c>
      <c r="G1739" s="81" t="s">
        <v>413</v>
      </c>
    </row>
    <row r="1740" spans="1:9" ht="21" hidden="1" customHeight="1">
      <c r="A1740" s="269">
        <v>12</v>
      </c>
      <c r="B1740" s="70" t="s">
        <v>192</v>
      </c>
      <c r="C1740" s="205" t="s">
        <v>64</v>
      </c>
      <c r="D1740" s="82"/>
      <c r="E1740" s="82" t="str">
        <f>D1729</f>
        <v>Tháng 10 năm 2023</v>
      </c>
      <c r="F1740" s="82" t="str">
        <f>E1740</f>
        <v>Tháng 10 năm 2023</v>
      </c>
      <c r="G1740" s="82" t="str">
        <f>E1740</f>
        <v>Tháng 10 năm 2023</v>
      </c>
    </row>
    <row r="1741" spans="1:9" hidden="1">
      <c r="G1741" s="83"/>
    </row>
    <row r="1742" spans="1:9" ht="22.5" hidden="1" customHeight="1">
      <c r="A1742" s="303" t="s">
        <v>193</v>
      </c>
      <c r="B1742" s="303"/>
      <c r="C1742" s="303"/>
      <c r="D1742" s="303"/>
      <c r="E1742" s="303"/>
      <c r="F1742" s="303"/>
      <c r="G1742" s="303"/>
    </row>
    <row r="1743" spans="1:9" s="40" customFormat="1" ht="54.75" hidden="1" customHeight="1">
      <c r="A1743" s="337" t="s">
        <v>194</v>
      </c>
      <c r="B1743" s="337"/>
      <c r="C1743" s="337"/>
      <c r="D1743" s="337"/>
      <c r="E1743" s="337"/>
      <c r="F1743" s="337"/>
      <c r="G1743" s="337"/>
      <c r="I1743" s="85"/>
    </row>
    <row r="1744" spans="1:9" s="40" customFormat="1" ht="72" hidden="1" customHeight="1">
      <c r="A1744" s="337" t="s">
        <v>195</v>
      </c>
      <c r="B1744" s="337"/>
      <c r="C1744" s="337"/>
      <c r="D1744" s="337"/>
      <c r="E1744" s="337"/>
      <c r="F1744" s="337"/>
      <c r="G1744" s="337"/>
      <c r="I1744" s="85"/>
    </row>
    <row r="1745" spans="1:9" s="40" customFormat="1" ht="21" hidden="1" customHeight="1">
      <c r="A1745" s="363" t="s">
        <v>196</v>
      </c>
      <c r="B1745" s="363"/>
      <c r="C1745" s="363"/>
      <c r="D1745" s="363"/>
      <c r="E1745" s="363"/>
      <c r="F1745" s="363"/>
      <c r="G1745" s="363"/>
      <c r="I1745" s="85"/>
    </row>
    <row r="1746" spans="1:9" s="40" customFormat="1" ht="21" hidden="1" customHeight="1">
      <c r="A1746" s="86" t="s">
        <v>55</v>
      </c>
      <c r="B1746" s="337" t="s">
        <v>197</v>
      </c>
      <c r="C1746" s="337"/>
      <c r="D1746" s="337"/>
      <c r="E1746" s="337"/>
      <c r="F1746" s="337"/>
      <c r="G1746" s="337"/>
      <c r="I1746" s="85"/>
    </row>
    <row r="1747" spans="1:9" s="40" customFormat="1" ht="21" hidden="1" customHeight="1">
      <c r="A1747" s="87"/>
      <c r="B1747" s="88" t="s">
        <v>198</v>
      </c>
      <c r="C1747" s="88"/>
      <c r="D1747" s="355" t="str">
        <f>D1810&amp;". Do lấy TSĐG làm chuẩn nên tổ thẩm định đánh giá TSĐG đạt tỷ lệ 100%"</f>
        <v>Giấy đăng ký xe, đăng kiểm xe. Do lấy TSĐG làm chuẩn nên tổ thẩm định đánh giá TSĐG đạt tỷ lệ 100%</v>
      </c>
      <c r="E1747" s="356"/>
      <c r="F1747" s="356"/>
      <c r="G1747" s="356"/>
      <c r="I1747" s="85"/>
    </row>
    <row r="1748" spans="1:9" s="40" customFormat="1" ht="21" hidden="1" customHeight="1">
      <c r="A1748" s="86" t="s">
        <v>199</v>
      </c>
      <c r="B1748" s="88" t="s">
        <v>200</v>
      </c>
      <c r="C1748" s="88" t="s">
        <v>64</v>
      </c>
      <c r="D1748" s="358" t="str">
        <f>E1810</f>
        <v>Giấy đăng ký xe, đăng kiểm xe</v>
      </c>
      <c r="E1748" s="358"/>
      <c r="F1748" s="332" t="str">
        <f>IF(D1749&gt;100%,"Lợi thế hơn tài sản thẩm định giá",IF(D1749=100%,"Tương đương tài sản thẩm định giá",IF(D1749&lt;100%,"Kém lợi thế hơn tài sản thẩm định giá")))</f>
        <v>Tương đương tài sản thẩm định giá</v>
      </c>
      <c r="G1748" s="332"/>
      <c r="I1748" s="85"/>
    </row>
    <row r="1749" spans="1:9" s="40" customFormat="1" ht="21" hidden="1" customHeight="1">
      <c r="A1749" s="86"/>
      <c r="B1749" s="271" t="s">
        <v>201</v>
      </c>
      <c r="C1749" s="88" t="s">
        <v>64</v>
      </c>
      <c r="D1749" s="90">
        <f>E1811</f>
        <v>1</v>
      </c>
      <c r="E1749" s="271"/>
      <c r="F1749" s="271"/>
      <c r="G1749" s="272"/>
      <c r="I1749" s="85"/>
    </row>
    <row r="1750" spans="1:9" s="40" customFormat="1" ht="21" hidden="1" customHeight="1">
      <c r="A1750" s="86" t="s">
        <v>199</v>
      </c>
      <c r="B1750" s="88" t="s">
        <v>202</v>
      </c>
      <c r="C1750" s="88" t="s">
        <v>64</v>
      </c>
      <c r="D1750" s="91" t="str">
        <f>F1810</f>
        <v>Giấy đăng ký xe, đăng kiểm xe</v>
      </c>
      <c r="E1750" s="92"/>
      <c r="F1750" s="332" t="str">
        <f>IF(D1751&gt;100%,"Lợi thế hơn tài sản thẩm định giá",IF(D1751=100%,"Tương đương tài sản thẩm định giá",IF(D1751&lt;100%,"Kém lợi thế hơn tài sản thẩm định giá")))</f>
        <v>Tương đương tài sản thẩm định giá</v>
      </c>
      <c r="G1750" s="332"/>
      <c r="I1750" s="85"/>
    </row>
    <row r="1751" spans="1:9" s="40" customFormat="1" ht="21" hidden="1" customHeight="1">
      <c r="A1751" s="86"/>
      <c r="B1751" s="271" t="s">
        <v>203</v>
      </c>
      <c r="C1751" s="88" t="s">
        <v>64</v>
      </c>
      <c r="D1751" s="90">
        <f>F1811</f>
        <v>1</v>
      </c>
      <c r="E1751" s="271"/>
      <c r="F1751" s="271"/>
      <c r="G1751" s="272"/>
      <c r="I1751" s="85"/>
    </row>
    <row r="1752" spans="1:9" s="40" customFormat="1" ht="21" hidden="1" customHeight="1">
      <c r="A1752" s="86" t="s">
        <v>199</v>
      </c>
      <c r="B1752" s="88" t="s">
        <v>204</v>
      </c>
      <c r="C1752" s="88" t="s">
        <v>64</v>
      </c>
      <c r="D1752" s="91" t="str">
        <f>G1810</f>
        <v>Giấy đăng ký xe, đăng kiểm xe</v>
      </c>
      <c r="E1752" s="92"/>
      <c r="F1752" s="332" t="str">
        <f>IF(D1753&gt;100%,"Lợi thế hơn tài sản thẩm định giá",IF(D1753=100%,"Tương đương tài sản thẩm định giá",IF(D1753&lt;100%,"Kém lợi thế hơn tài sản thẩm định giá")))</f>
        <v>Tương đương tài sản thẩm định giá</v>
      </c>
      <c r="G1752" s="332"/>
      <c r="I1752" s="85"/>
    </row>
    <row r="1753" spans="1:9" s="40" customFormat="1" ht="21" hidden="1" customHeight="1">
      <c r="A1753" s="86"/>
      <c r="B1753" s="271" t="s">
        <v>205</v>
      </c>
      <c r="C1753" s="88" t="s">
        <v>64</v>
      </c>
      <c r="D1753" s="90">
        <f>G1811</f>
        <v>1</v>
      </c>
      <c r="E1753" s="271"/>
      <c r="F1753" s="271"/>
      <c r="G1753" s="271"/>
      <c r="I1753" s="85"/>
    </row>
    <row r="1754" spans="1:9" s="40" customFormat="1" ht="21" hidden="1" customHeight="1">
      <c r="A1754" s="86" t="s">
        <v>55</v>
      </c>
      <c r="B1754" s="337" t="s">
        <v>206</v>
      </c>
      <c r="C1754" s="337"/>
      <c r="D1754" s="337"/>
      <c r="E1754" s="337"/>
      <c r="F1754" s="337"/>
      <c r="G1754" s="337"/>
      <c r="I1754" s="85"/>
    </row>
    <row r="1755" spans="1:9" s="40" customFormat="1" ht="21" hidden="1" customHeight="1">
      <c r="A1755" s="87"/>
      <c r="B1755" s="88" t="s">
        <v>198</v>
      </c>
      <c r="C1755" s="88"/>
      <c r="D1755" s="355" t="str">
        <f>D1815&amp;". Do lấy TSĐG làm chuẩn nên tổ thẩm định đánh giá TSĐG đạt tỷ lệ 100%"</f>
        <v>2018. Do lấy TSĐG làm chuẩn nên tổ thẩm định đánh giá TSĐG đạt tỷ lệ 100%</v>
      </c>
      <c r="E1755" s="356"/>
      <c r="F1755" s="356"/>
      <c r="G1755" s="356"/>
      <c r="I1755" s="85"/>
    </row>
    <row r="1756" spans="1:9" s="40" customFormat="1" ht="21" hidden="1" customHeight="1">
      <c r="A1756" s="86" t="s">
        <v>199</v>
      </c>
      <c r="B1756" s="88" t="s">
        <v>200</v>
      </c>
      <c r="C1756" s="88" t="s">
        <v>64</v>
      </c>
      <c r="D1756" s="358" t="s">
        <v>207</v>
      </c>
      <c r="E1756" s="358"/>
      <c r="F1756" s="332" t="str">
        <f>IF(D1757&gt;100%,"Lợi thế hơn tài sản thẩm định giá",IF(D1757=100%,"Tương đương tài sản thẩm định giá",IF(D1757&lt;100%,"Kém lợi thế hơn tài sản thẩm định giá")))</f>
        <v>Tương đương tài sản thẩm định giá</v>
      </c>
      <c r="G1756" s="332"/>
      <c r="I1756" s="85"/>
    </row>
    <row r="1757" spans="1:9" s="40" customFormat="1" ht="21" hidden="1" customHeight="1">
      <c r="A1757" s="86"/>
      <c r="B1757" s="271" t="s">
        <v>201</v>
      </c>
      <c r="C1757" s="88" t="s">
        <v>64</v>
      </c>
      <c r="D1757" s="90">
        <f>E1816</f>
        <v>1</v>
      </c>
      <c r="E1757" s="271"/>
      <c r="F1757" s="271"/>
      <c r="G1757" s="272"/>
      <c r="I1757" s="85"/>
    </row>
    <row r="1758" spans="1:9" s="40" customFormat="1" ht="21" hidden="1" customHeight="1">
      <c r="A1758" s="86" t="s">
        <v>199</v>
      </c>
      <c r="B1758" s="88" t="s">
        <v>202</v>
      </c>
      <c r="C1758" s="88" t="s">
        <v>64</v>
      </c>
      <c r="D1758" s="91" t="s">
        <v>207</v>
      </c>
      <c r="E1758" s="92"/>
      <c r="F1758" s="332" t="str">
        <f>IF(D1759&gt;100%,"Lợi thế hơn tài sản thẩm định giá",IF(D1759=100%,"Tương đương tài sản thẩm định giá",IF(D1759&lt;100%,"Kém lợi thế hơn tài sản thẩm định giá")))</f>
        <v>Tương đương tài sản thẩm định giá</v>
      </c>
      <c r="G1758" s="332"/>
      <c r="I1758" s="85"/>
    </row>
    <row r="1759" spans="1:9" s="40" customFormat="1" ht="21" hidden="1" customHeight="1">
      <c r="A1759" s="86"/>
      <c r="B1759" s="271" t="s">
        <v>203</v>
      </c>
      <c r="C1759" s="88" t="s">
        <v>64</v>
      </c>
      <c r="D1759" s="90">
        <f>F1816</f>
        <v>1</v>
      </c>
      <c r="E1759" s="271"/>
      <c r="F1759" s="271"/>
      <c r="G1759" s="272"/>
      <c r="I1759" s="85"/>
    </row>
    <row r="1760" spans="1:9" s="40" customFormat="1" ht="21" hidden="1" customHeight="1">
      <c r="A1760" s="86" t="s">
        <v>199</v>
      </c>
      <c r="B1760" s="88" t="s">
        <v>204</v>
      </c>
      <c r="C1760" s="88" t="s">
        <v>64</v>
      </c>
      <c r="D1760" s="91" t="s">
        <v>207</v>
      </c>
      <c r="E1760" s="92"/>
      <c r="F1760" s="332" t="str">
        <f>IF(D1761&gt;100%,"Lợi thế hơn tài sản thẩm định giá",IF(D1761=100%,"Tương đương tài sản thẩm định giá",IF(D1761&lt;100%,"Kém lợi thế hơn tài sản thẩm định giá")))</f>
        <v>Tương đương tài sản thẩm định giá</v>
      </c>
      <c r="G1760" s="332"/>
      <c r="I1760" s="85"/>
    </row>
    <row r="1761" spans="1:9" s="40" customFormat="1" ht="21" hidden="1" customHeight="1">
      <c r="A1761" s="86"/>
      <c r="B1761" s="271" t="s">
        <v>205</v>
      </c>
      <c r="C1761" s="88" t="s">
        <v>64</v>
      </c>
      <c r="D1761" s="90">
        <f>G1816</f>
        <v>1</v>
      </c>
      <c r="E1761" s="271"/>
      <c r="F1761" s="271"/>
      <c r="G1761" s="271"/>
      <c r="I1761" s="85"/>
    </row>
    <row r="1762" spans="1:9" s="272" customFormat="1" ht="21" hidden="1" customHeight="1">
      <c r="A1762" s="86" t="s">
        <v>55</v>
      </c>
      <c r="B1762" s="337" t="s">
        <v>208</v>
      </c>
      <c r="C1762" s="337"/>
      <c r="D1762" s="337"/>
      <c r="E1762" s="337"/>
      <c r="F1762" s="337"/>
      <c r="G1762" s="337"/>
      <c r="I1762" s="93"/>
    </row>
    <row r="1763" spans="1:9" s="272" customFormat="1" ht="23.45" hidden="1" customHeight="1">
      <c r="A1763" s="87"/>
      <c r="B1763" s="88" t="s">
        <v>198</v>
      </c>
      <c r="C1763" s="88"/>
      <c r="D1763" s="355" t="str">
        <f>D1820&amp;". Do lấy TSĐG làm chuẩn nên tổ thẩm định đánh giá TSĐG đạt tỷ lệ 100%"</f>
        <v>Bạc. Do lấy TSĐG làm chuẩn nên tổ thẩm định đánh giá TSĐG đạt tỷ lệ 100%</v>
      </c>
      <c r="E1763" s="356"/>
      <c r="F1763" s="356"/>
      <c r="G1763" s="356"/>
      <c r="I1763" s="93"/>
    </row>
    <row r="1764" spans="1:9" s="272" customFormat="1" ht="21" hidden="1" customHeight="1">
      <c r="A1764" s="86" t="s">
        <v>199</v>
      </c>
      <c r="B1764" s="88" t="s">
        <v>200</v>
      </c>
      <c r="C1764" s="88" t="s">
        <v>64</v>
      </c>
      <c r="D1764" s="358" t="str">
        <f>E1820</f>
        <v>Xanh</v>
      </c>
      <c r="E1764" s="358"/>
      <c r="F1764" s="332" t="str">
        <f>IF(D1765&gt;100%,"Lợi thế hơn tài sản thẩm định giá",IF(D1765=100%,"Tương đương tài sản thẩm định giá",IF(D1765&lt;100%,"Kém lợi thế hơn tài sản thẩm định giá")))</f>
        <v>Tương đương tài sản thẩm định giá</v>
      </c>
      <c r="G1764" s="332"/>
      <c r="I1764" s="93"/>
    </row>
    <row r="1765" spans="1:9" s="272" customFormat="1" ht="21" hidden="1" customHeight="1">
      <c r="A1765" s="86"/>
      <c r="B1765" s="271" t="s">
        <v>201</v>
      </c>
      <c r="C1765" s="88" t="s">
        <v>64</v>
      </c>
      <c r="D1765" s="90">
        <v>1</v>
      </c>
      <c r="E1765" s="271"/>
      <c r="F1765" s="271"/>
      <c r="I1765" s="93"/>
    </row>
    <row r="1766" spans="1:9" s="272" customFormat="1" ht="21" hidden="1" customHeight="1">
      <c r="A1766" s="86" t="s">
        <v>199</v>
      </c>
      <c r="B1766" s="88" t="s">
        <v>202</v>
      </c>
      <c r="C1766" s="88" t="s">
        <v>64</v>
      </c>
      <c r="D1766" s="91" t="str">
        <f>F1820</f>
        <v>Xanh</v>
      </c>
      <c r="E1766" s="92"/>
      <c r="F1766" s="332" t="str">
        <f>IF(D1767&gt;100%,"Lợi thế hơn tài sản thẩm định giá",IF(D1767=100%,"Tương đương tài sản thẩm định giá",IF(D1767&lt;100%,"Kém lợi thế hơn tài sản thẩm định giá")))</f>
        <v>Tương đương tài sản thẩm định giá</v>
      </c>
      <c r="G1766" s="332"/>
      <c r="I1766" s="93"/>
    </row>
    <row r="1767" spans="1:9" s="272" customFormat="1" ht="21" hidden="1" customHeight="1">
      <c r="A1767" s="86"/>
      <c r="B1767" s="271" t="s">
        <v>203</v>
      </c>
      <c r="C1767" s="88" t="s">
        <v>64</v>
      </c>
      <c r="D1767" s="90">
        <v>1</v>
      </c>
      <c r="E1767" s="271"/>
      <c r="F1767" s="271"/>
      <c r="I1767" s="93"/>
    </row>
    <row r="1768" spans="1:9" s="272" customFormat="1" ht="21" hidden="1" customHeight="1">
      <c r="A1768" s="86" t="s">
        <v>199</v>
      </c>
      <c r="B1768" s="88" t="s">
        <v>204</v>
      </c>
      <c r="C1768" s="88" t="s">
        <v>64</v>
      </c>
      <c r="D1768" s="91" t="str">
        <f>G1820</f>
        <v>Đỏ</v>
      </c>
      <c r="E1768" s="92"/>
      <c r="F1768" s="332" t="str">
        <f>IF(D1769&gt;100%,"Lợi thế hơn tài sản thẩm định giá",IF(D1769=100%,"Tương đương tài sản thẩm định giá",IF(D1769&lt;100%,"Kém lợi thế hơn tài sản thẩm định giá")))</f>
        <v>Lợi thế hơn tài sản thẩm định giá</v>
      </c>
      <c r="G1768" s="332"/>
      <c r="I1768" s="93"/>
    </row>
    <row r="1769" spans="1:9" s="272" customFormat="1" ht="21" hidden="1" customHeight="1">
      <c r="A1769" s="86"/>
      <c r="B1769" s="271" t="s">
        <v>205</v>
      </c>
      <c r="C1769" s="88" t="s">
        <v>64</v>
      </c>
      <c r="D1769" s="90">
        <v>1.05</v>
      </c>
      <c r="E1769" s="271"/>
      <c r="F1769" s="271"/>
      <c r="G1769" s="271"/>
      <c r="I1769" s="93"/>
    </row>
    <row r="1770" spans="1:9" s="272" customFormat="1" ht="21" hidden="1" customHeight="1">
      <c r="A1770" s="94" t="s">
        <v>55</v>
      </c>
      <c r="B1770" s="357" t="s">
        <v>209</v>
      </c>
      <c r="C1770" s="337"/>
      <c r="D1770" s="337"/>
      <c r="E1770" s="337"/>
      <c r="F1770" s="337"/>
      <c r="G1770" s="337"/>
      <c r="I1770" s="93"/>
    </row>
    <row r="1771" spans="1:9" s="272" customFormat="1" ht="21" hidden="1" customHeight="1">
      <c r="A1771" s="87"/>
      <c r="B1771" s="88" t="s">
        <v>198</v>
      </c>
      <c r="C1771" s="88"/>
      <c r="D1771" s="355" t="str">
        <f>D1825&amp;". Do lấy TSĐG làm chuẩn nên tổ thẩm định đánh giá TSĐG đạt tỷ lệ 100%"</f>
        <v>30F - 628.14. Do lấy TSĐG làm chuẩn nên tổ thẩm định đánh giá TSĐG đạt tỷ lệ 100%</v>
      </c>
      <c r="E1771" s="356"/>
      <c r="F1771" s="356"/>
      <c r="G1771" s="356"/>
      <c r="I1771" s="93"/>
    </row>
    <row r="1772" spans="1:9" s="272" customFormat="1" ht="21" hidden="1" customHeight="1">
      <c r="A1772" s="86" t="s">
        <v>199</v>
      </c>
      <c r="B1772" s="88" t="s">
        <v>200</v>
      </c>
      <c r="C1772" s="88" t="s">
        <v>64</v>
      </c>
      <c r="D1772" s="354" t="str">
        <f>E1825</f>
        <v>Hà Nội</v>
      </c>
      <c r="E1772" s="331"/>
      <c r="F1772" s="332" t="str">
        <f>IF(D1773&gt;100%,"Lợi thế hơn tài sản thẩm định giá",IF(D1773=100%,"Tương đương tài sản thẩm định giá",IF(D1773&lt;100%,"Kém lợi thế hơn tài sản thẩm định giá")))</f>
        <v>Tương đương tài sản thẩm định giá</v>
      </c>
      <c r="G1772" s="332"/>
      <c r="I1772" s="93"/>
    </row>
    <row r="1773" spans="1:9" s="272" customFormat="1" ht="21" hidden="1" customHeight="1">
      <c r="A1773" s="86"/>
      <c r="B1773" s="271" t="s">
        <v>201</v>
      </c>
      <c r="C1773" s="88" t="s">
        <v>64</v>
      </c>
      <c r="D1773" s="90">
        <v>1</v>
      </c>
      <c r="F1773" s="271"/>
      <c r="G1773" s="271"/>
      <c r="I1773" s="93"/>
    </row>
    <row r="1774" spans="1:9" s="272" customFormat="1" ht="21" hidden="1" customHeight="1">
      <c r="A1774" s="86" t="s">
        <v>199</v>
      </c>
      <c r="B1774" s="88" t="s">
        <v>202</v>
      </c>
      <c r="C1774" s="88" t="s">
        <v>64</v>
      </c>
      <c r="D1774" s="354" t="str">
        <f>F1825</f>
        <v>Hà Nội</v>
      </c>
      <c r="E1774" s="331"/>
      <c r="F1774" s="332" t="str">
        <f>IF(D1775&gt;100%,"Lợi thế hơn tài sản thẩm định giá",IF(D1775=100%,"Tương đương tài sản thẩm định giá",IF(D1775&lt;100%,"Kém lợi thế hơn tài sản thẩm định giá")))</f>
        <v>Tương đương tài sản thẩm định giá</v>
      </c>
      <c r="G1774" s="332"/>
      <c r="I1774" s="93"/>
    </row>
    <row r="1775" spans="1:9" s="272" customFormat="1" ht="21" hidden="1" customHeight="1">
      <c r="A1775" s="86"/>
      <c r="B1775" s="271" t="s">
        <v>203</v>
      </c>
      <c r="C1775" s="88" t="s">
        <v>64</v>
      </c>
      <c r="D1775" s="90">
        <v>1</v>
      </c>
      <c r="F1775" s="271"/>
      <c r="G1775" s="271"/>
      <c r="I1775" s="93"/>
    </row>
    <row r="1776" spans="1:9" s="272" customFormat="1" ht="21" hidden="1" customHeight="1">
      <c r="A1776" s="86" t="s">
        <v>199</v>
      </c>
      <c r="B1776" s="88" t="s">
        <v>204</v>
      </c>
      <c r="C1776" s="88" t="s">
        <v>64</v>
      </c>
      <c r="D1776" s="354" t="str">
        <f>G1825</f>
        <v>Hà Nội</v>
      </c>
      <c r="E1776" s="331"/>
      <c r="F1776" s="332" t="str">
        <f>IF(D1777&gt;100%,"Lợi thế hơn tài sản thẩm định giá",IF(D1777=100%,"Tương đương tài sản thẩm định giá",IF(D1777&lt;100%,"Kém lợi thế hơn tài sản thẩm định giá")))</f>
        <v>Tương đương tài sản thẩm định giá</v>
      </c>
      <c r="G1776" s="332"/>
      <c r="I1776" s="93"/>
    </row>
    <row r="1777" spans="1:9" s="272" customFormat="1" ht="21" hidden="1" customHeight="1">
      <c r="A1777" s="86"/>
      <c r="B1777" s="271" t="s">
        <v>205</v>
      </c>
      <c r="C1777" s="88" t="s">
        <v>64</v>
      </c>
      <c r="D1777" s="90">
        <v>1</v>
      </c>
      <c r="E1777" s="271"/>
      <c r="F1777" s="271"/>
      <c r="G1777" s="271"/>
      <c r="I1777" s="93"/>
    </row>
    <row r="1778" spans="1:9" s="272" customFormat="1" ht="21" hidden="1" customHeight="1">
      <c r="A1778" s="94" t="s">
        <v>55</v>
      </c>
      <c r="B1778" s="337" t="s">
        <v>210</v>
      </c>
      <c r="C1778" s="337"/>
      <c r="D1778" s="337"/>
      <c r="E1778" s="337"/>
      <c r="F1778" s="337"/>
      <c r="G1778" s="337"/>
      <c r="I1778" s="93"/>
    </row>
    <row r="1779" spans="1:9" s="272" customFormat="1" ht="21" hidden="1" customHeight="1">
      <c r="A1779" s="87"/>
      <c r="B1779" s="88" t="s">
        <v>198</v>
      </c>
      <c r="C1779" s="88"/>
      <c r="D1779" s="355" t="str">
        <f>D1830&amp;". Do lấy TSĐG làm chuẩn nên tổ thẩm định đánh giá TSĐG đạt tỷ lệ 100%"</f>
        <v>129160. Do lấy TSĐG làm chuẩn nên tổ thẩm định đánh giá TSĐG đạt tỷ lệ 100%</v>
      </c>
      <c r="E1779" s="356"/>
      <c r="F1779" s="356"/>
      <c r="G1779" s="356"/>
      <c r="I1779" s="93"/>
    </row>
    <row r="1780" spans="1:9" s="272" customFormat="1" ht="21" hidden="1" customHeight="1">
      <c r="A1780" s="86" t="s">
        <v>199</v>
      </c>
      <c r="B1780" s="88" t="s">
        <v>200</v>
      </c>
      <c r="C1780" s="88" t="s">
        <v>64</v>
      </c>
      <c r="D1780" s="91">
        <f>E1830</f>
        <v>50000</v>
      </c>
      <c r="E1780" s="92"/>
      <c r="F1780" s="332" t="str">
        <f>IF(D1781&gt;100%,"Lợi thế hơn tài sản thẩm định giá",IF(D1781=100%,"Tương đương tài sản thẩm định giá",IF(D1781&lt;100%,"Kém lợi thế hơn tài sản thẩm định giá")))</f>
        <v>Lợi thế hơn tài sản thẩm định giá</v>
      </c>
      <c r="G1780" s="332"/>
      <c r="I1780" s="93"/>
    </row>
    <row r="1781" spans="1:9" s="272" customFormat="1" ht="21" hidden="1" customHeight="1">
      <c r="A1781" s="87"/>
      <c r="B1781" s="271" t="s">
        <v>201</v>
      </c>
      <c r="C1781" s="88" t="s">
        <v>64</v>
      </c>
      <c r="D1781" s="90">
        <v>1.03</v>
      </c>
      <c r="E1781" s="271"/>
      <c r="F1781" s="271"/>
      <c r="G1781" s="271"/>
      <c r="I1781" s="93"/>
    </row>
    <row r="1782" spans="1:9" s="272" customFormat="1" ht="21" hidden="1" customHeight="1">
      <c r="A1782" s="86" t="s">
        <v>199</v>
      </c>
      <c r="B1782" s="88" t="s">
        <v>202</v>
      </c>
      <c r="C1782" s="88" t="s">
        <v>64</v>
      </c>
      <c r="D1782" s="91">
        <f>F1830</f>
        <v>76000</v>
      </c>
      <c r="E1782" s="92"/>
      <c r="F1782" s="332" t="str">
        <f>IF(D1783&gt;100%,"Lợi thế hơn tài sản thẩm định giá",IF(D1783=100%,"Tương đương tài sản thẩm định giá",IF(D1783&lt;100%,"Kém lợi thế hơn tài sản thẩm định giá")))</f>
        <v>Lợi thế hơn tài sản thẩm định giá</v>
      </c>
      <c r="G1782" s="332"/>
      <c r="I1782" s="93"/>
    </row>
    <row r="1783" spans="1:9" s="272" customFormat="1" ht="21" hidden="1" customHeight="1">
      <c r="A1783" s="87"/>
      <c r="B1783" s="271" t="s">
        <v>203</v>
      </c>
      <c r="C1783" s="88" t="s">
        <v>64</v>
      </c>
      <c r="D1783" s="90">
        <v>1.03</v>
      </c>
      <c r="E1783" s="271"/>
      <c r="F1783" s="271"/>
      <c r="G1783" s="271"/>
      <c r="I1783" s="93"/>
    </row>
    <row r="1784" spans="1:9" s="272" customFormat="1" ht="21" hidden="1" customHeight="1">
      <c r="A1784" s="86" t="s">
        <v>199</v>
      </c>
      <c r="B1784" s="88" t="s">
        <v>204</v>
      </c>
      <c r="C1784" s="88" t="s">
        <v>64</v>
      </c>
      <c r="D1784" s="91">
        <f>G1830</f>
        <v>60000</v>
      </c>
      <c r="E1784" s="92"/>
      <c r="F1784" s="332" t="str">
        <f>IF(D1785&gt;100%,"Lợi thế hơn tài sản thẩm định giá",IF(D1785=100%,"Tương đương tài sản thẩm định giá",IF(D1785&lt;100%,"Kém lợi thế hơn tài sản thẩm định giá")))</f>
        <v>Lợi thế hơn tài sản thẩm định giá</v>
      </c>
      <c r="G1784" s="332"/>
      <c r="I1784" s="93"/>
    </row>
    <row r="1785" spans="1:9" s="272" customFormat="1" ht="21" hidden="1" customHeight="1">
      <c r="A1785" s="87"/>
      <c r="B1785" s="271" t="s">
        <v>205</v>
      </c>
      <c r="C1785" s="88" t="s">
        <v>64</v>
      </c>
      <c r="D1785" s="90">
        <v>1.05</v>
      </c>
      <c r="E1785" s="271"/>
      <c r="F1785" s="271"/>
      <c r="G1785" s="271"/>
      <c r="I1785" s="93"/>
    </row>
    <row r="1786" spans="1:9" s="272" customFormat="1" ht="21" hidden="1" customHeight="1">
      <c r="A1786" s="94" t="s">
        <v>55</v>
      </c>
      <c r="B1786" s="357" t="s">
        <v>211</v>
      </c>
      <c r="C1786" s="337"/>
      <c r="D1786" s="337"/>
      <c r="E1786" s="337"/>
      <c r="F1786" s="337"/>
      <c r="G1786" s="337"/>
      <c r="I1786" s="93"/>
    </row>
    <row r="1787" spans="1:9" s="272" customFormat="1" ht="21" hidden="1" customHeight="1">
      <c r="A1787" s="87"/>
      <c r="B1787" s="88" t="s">
        <v>198</v>
      </c>
      <c r="C1787" s="88"/>
      <c r="D1787" s="355" t="e">
        <f>#REF!&amp;". Do lấy TSĐG làm chuẩn nên tổ thẩm định đánh giá TSĐG đạt tỷ lệ 100%"</f>
        <v>#REF!</v>
      </c>
      <c r="E1787" s="356"/>
      <c r="F1787" s="356"/>
      <c r="G1787" s="356"/>
      <c r="I1787" s="93"/>
    </row>
    <row r="1788" spans="1:9" s="272" customFormat="1" ht="21" hidden="1" customHeight="1">
      <c r="A1788" s="86" t="s">
        <v>199</v>
      </c>
      <c r="B1788" s="88" t="s">
        <v>200</v>
      </c>
      <c r="C1788" s="88" t="s">
        <v>64</v>
      </c>
      <c r="D1788" s="95" t="e">
        <f>#REF!</f>
        <v>#REF!</v>
      </c>
      <c r="E1788" s="92"/>
      <c r="F1788" s="332" t="str">
        <f>IF(D1789&gt;100%,"Lợi thế hơn tài sản thẩm định giá",IF(D1789=100%,"Tương đương tài sản thẩm định giá",IF(D1789&lt;100%,"Kém lợi thế hơn tài sản thẩm định giá")))</f>
        <v>Tương đương tài sản thẩm định giá</v>
      </c>
      <c r="G1788" s="332"/>
      <c r="I1788" s="93"/>
    </row>
    <row r="1789" spans="1:9" s="272" customFormat="1" ht="21" hidden="1" customHeight="1">
      <c r="A1789" s="86"/>
      <c r="B1789" s="271" t="s">
        <v>201</v>
      </c>
      <c r="C1789" s="88" t="s">
        <v>64</v>
      </c>
      <c r="D1789" s="90">
        <v>1</v>
      </c>
      <c r="E1789" s="271"/>
      <c r="F1789" s="271"/>
      <c r="G1789" s="271"/>
      <c r="I1789" s="93"/>
    </row>
    <row r="1790" spans="1:9" s="272" customFormat="1" ht="21" hidden="1" customHeight="1">
      <c r="A1790" s="86" t="s">
        <v>199</v>
      </c>
      <c r="B1790" s="88" t="s">
        <v>202</v>
      </c>
      <c r="C1790" s="88" t="s">
        <v>64</v>
      </c>
      <c r="D1790" s="95" t="e">
        <f>#REF!</f>
        <v>#REF!</v>
      </c>
      <c r="E1790" s="92"/>
      <c r="F1790" s="332" t="str">
        <f>IF(D1791&gt;100%,"Lợi thế hơn tài sản thẩm định giá",IF(D1791=100%,"Tương đương tài sản thẩm định giá",IF(D1791&lt;100%,"Kém lợi thế hơn tài sản thẩm định giá")))</f>
        <v>Tương đương tài sản thẩm định giá</v>
      </c>
      <c r="G1790" s="332"/>
      <c r="I1790" s="93"/>
    </row>
    <row r="1791" spans="1:9" s="272" customFormat="1" ht="21" hidden="1" customHeight="1">
      <c r="A1791" s="86"/>
      <c r="B1791" s="271" t="s">
        <v>203</v>
      </c>
      <c r="C1791" s="88" t="s">
        <v>64</v>
      </c>
      <c r="D1791" s="90">
        <v>1</v>
      </c>
      <c r="E1791" s="271"/>
      <c r="F1791" s="271"/>
      <c r="G1791" s="271"/>
      <c r="I1791" s="93"/>
    </row>
    <row r="1792" spans="1:9" s="272" customFormat="1" ht="21" hidden="1" customHeight="1">
      <c r="A1792" s="86" t="s">
        <v>199</v>
      </c>
      <c r="B1792" s="88" t="s">
        <v>204</v>
      </c>
      <c r="C1792" s="88" t="s">
        <v>64</v>
      </c>
      <c r="D1792" s="95" t="e">
        <f>#REF!</f>
        <v>#REF!</v>
      </c>
      <c r="E1792" s="92"/>
      <c r="F1792" s="332" t="str">
        <f>IF(D1793&gt;100%,"Lợi thế hơn tài sản thẩm định giá",IF(D1793=100%,"Tương đương tài sản thẩm định giá",IF(D1793&lt;100%,"Kém lợi thế hơn tài sản thẩm định giá")))</f>
        <v>Tương đương tài sản thẩm định giá</v>
      </c>
      <c r="G1792" s="332"/>
      <c r="I1792" s="93"/>
    </row>
    <row r="1793" spans="1:9" s="272" customFormat="1" ht="21" hidden="1" customHeight="1">
      <c r="A1793" s="86"/>
      <c r="B1793" s="271" t="s">
        <v>205</v>
      </c>
      <c r="C1793" s="88" t="s">
        <v>64</v>
      </c>
      <c r="D1793" s="90">
        <v>1</v>
      </c>
      <c r="E1793" s="271"/>
      <c r="F1793" s="271"/>
      <c r="G1793" s="271"/>
      <c r="I1793" s="93"/>
    </row>
    <row r="1794" spans="1:9" s="272" customFormat="1" ht="21" hidden="1" customHeight="1">
      <c r="A1794" s="94" t="s">
        <v>55</v>
      </c>
      <c r="B1794" s="337" t="s">
        <v>212</v>
      </c>
      <c r="C1794" s="337"/>
      <c r="D1794" s="337"/>
      <c r="E1794" s="337"/>
      <c r="F1794" s="337"/>
      <c r="G1794" s="337"/>
      <c r="I1794" s="93"/>
    </row>
    <row r="1795" spans="1:9" s="272" customFormat="1" ht="21" hidden="1" customHeight="1">
      <c r="A1795" s="87"/>
      <c r="B1795" s="88" t="s">
        <v>198</v>
      </c>
      <c r="C1795" s="88"/>
      <c r="D1795" s="355" t="str">
        <f>D1835&amp;" Do lấy TSĐG làm chuẩn nên tổ thẩm định đánh giá TSĐG đạt tỷ lệ 100%"</f>
        <v>0,5 Do lấy TSĐG làm chuẩn nên tổ thẩm định đánh giá TSĐG đạt tỷ lệ 100%</v>
      </c>
      <c r="E1795" s="356"/>
      <c r="F1795" s="356"/>
      <c r="G1795" s="356"/>
      <c r="I1795" s="93"/>
    </row>
    <row r="1796" spans="1:9" s="272" customFormat="1" ht="21" hidden="1" customHeight="1">
      <c r="A1796" s="86" t="s">
        <v>199</v>
      </c>
      <c r="B1796" s="88" t="s">
        <v>200</v>
      </c>
      <c r="C1796" s="88" t="s">
        <v>64</v>
      </c>
      <c r="D1796" s="331">
        <f>E1835</f>
        <v>0.56999999999999995</v>
      </c>
      <c r="E1796" s="331"/>
      <c r="F1796" s="332" t="str">
        <f>IF(D1797&gt;100%,"Lợi thế hơn tài sản thẩm định giá",IF(D1797=100%,"Tương đương tài sản thẩm định giá",IF(D1797&lt;100%,"Kém lợi thế hơn tài sản thẩm định giá")))</f>
        <v>Tương đương tài sản thẩm định giá</v>
      </c>
      <c r="G1796" s="332"/>
      <c r="I1796" s="93"/>
    </row>
    <row r="1797" spans="1:9" s="272" customFormat="1" ht="21" hidden="1" customHeight="1">
      <c r="A1797" s="86"/>
      <c r="B1797" s="271" t="s">
        <v>201</v>
      </c>
      <c r="C1797" s="88" t="s">
        <v>64</v>
      </c>
      <c r="D1797" s="90">
        <v>1</v>
      </c>
      <c r="E1797" s="271"/>
      <c r="F1797" s="271"/>
      <c r="G1797" s="271"/>
      <c r="I1797" s="93"/>
    </row>
    <row r="1798" spans="1:9" s="272" customFormat="1" ht="21" hidden="1" customHeight="1">
      <c r="A1798" s="86" t="s">
        <v>199</v>
      </c>
      <c r="B1798" s="88" t="s">
        <v>202</v>
      </c>
      <c r="C1798" s="88" t="s">
        <v>64</v>
      </c>
      <c r="D1798" s="331">
        <f>F1835</f>
        <v>0.6</v>
      </c>
      <c r="E1798" s="331"/>
      <c r="F1798" s="332" t="str">
        <f>IF(D1799&gt;100%,"Lợi thế hơn tài sản thẩm định giá",IF(D1799=100%,"Tương đương tài sản thẩm định giá",IF(D1799&lt;100%,"Kém lợi thế hơn tài sản thẩm định giá")))</f>
        <v>Lợi thế hơn tài sản thẩm định giá</v>
      </c>
      <c r="G1798" s="332"/>
      <c r="I1798" s="93"/>
    </row>
    <row r="1799" spans="1:9" s="272" customFormat="1" ht="21" hidden="1" customHeight="1">
      <c r="A1799" s="86"/>
      <c r="B1799" s="271" t="s">
        <v>203</v>
      </c>
      <c r="C1799" s="88" t="s">
        <v>64</v>
      </c>
      <c r="D1799" s="90">
        <v>1.05</v>
      </c>
      <c r="E1799" s="271"/>
      <c r="F1799" s="271"/>
      <c r="G1799" s="271"/>
      <c r="I1799" s="93"/>
    </row>
    <row r="1800" spans="1:9" s="272" customFormat="1" ht="21" hidden="1" customHeight="1">
      <c r="A1800" s="86" t="s">
        <v>199</v>
      </c>
      <c r="B1800" s="88" t="s">
        <v>204</v>
      </c>
      <c r="C1800" s="88" t="s">
        <v>64</v>
      </c>
      <c r="D1800" s="331">
        <f>G1835</f>
        <v>0.65</v>
      </c>
      <c r="E1800" s="331"/>
      <c r="F1800" s="332" t="str">
        <f>IF(D1801&gt;100%,"Lợi thế hơn tài sản thẩm định giá",IF(D1801=100%,"Tương đương tài sản thẩm định giá",IF(D1801&lt;100%,"Kém lợi thế hơn tài sản thẩm định giá")))</f>
        <v>Lợi thế hơn tài sản thẩm định giá</v>
      </c>
      <c r="G1800" s="332"/>
      <c r="I1800" s="93"/>
    </row>
    <row r="1801" spans="1:9" s="272" customFormat="1" ht="21" hidden="1" customHeight="1">
      <c r="A1801" s="86"/>
      <c r="B1801" s="271" t="s">
        <v>205</v>
      </c>
      <c r="C1801" s="88" t="s">
        <v>64</v>
      </c>
      <c r="D1801" s="90">
        <v>1.05</v>
      </c>
      <c r="E1801" s="271"/>
      <c r="F1801" s="271"/>
      <c r="G1801" s="271"/>
      <c r="I1801" s="93"/>
    </row>
    <row r="1802" spans="1:9" ht="22.5" hidden="1" customHeight="1">
      <c r="A1802" s="303" t="s">
        <v>274</v>
      </c>
      <c r="B1802" s="303"/>
      <c r="C1802" s="303"/>
      <c r="D1802" s="303"/>
      <c r="E1802" s="303"/>
      <c r="F1802" s="303"/>
      <c r="G1802" s="303"/>
    </row>
    <row r="1803" spans="1:9" hidden="1">
      <c r="B1803" s="22"/>
      <c r="C1803" s="22"/>
      <c r="E1803" s="18" t="s">
        <v>213</v>
      </c>
    </row>
    <row r="1804" spans="1:9" ht="17.45" hidden="1" customHeight="1">
      <c r="A1804" s="51" t="s">
        <v>1</v>
      </c>
      <c r="B1804" s="51" t="s">
        <v>214</v>
      </c>
      <c r="C1804" s="65"/>
      <c r="D1804" s="51" t="s">
        <v>215</v>
      </c>
      <c r="E1804" s="51" t="s">
        <v>174</v>
      </c>
      <c r="F1804" s="51" t="s">
        <v>175</v>
      </c>
      <c r="G1804" s="51" t="s">
        <v>176</v>
      </c>
    </row>
    <row r="1805" spans="1:9" hidden="1">
      <c r="A1805" s="51">
        <v>1</v>
      </c>
      <c r="B1805" s="96" t="s">
        <v>63</v>
      </c>
      <c r="C1805" s="65"/>
      <c r="D1805" s="97" t="str">
        <f>D1724</f>
        <v>Ô tô con</v>
      </c>
      <c r="E1805" s="97" t="str">
        <f>E1724</f>
        <v>Ô tô con</v>
      </c>
      <c r="F1805" s="97" t="str">
        <f>F1724</f>
        <v>Ô tô con</v>
      </c>
      <c r="G1805" s="97" t="str">
        <f>G1724</f>
        <v>Ô tô con</v>
      </c>
    </row>
    <row r="1806" spans="1:9" ht="18" hidden="1" customHeight="1">
      <c r="A1806" s="98">
        <v>2</v>
      </c>
      <c r="B1806" s="96" t="s">
        <v>181</v>
      </c>
      <c r="C1806" s="206" t="s">
        <v>64</v>
      </c>
      <c r="D1806" s="80" t="str">
        <f>D1729</f>
        <v>Tháng 10 năm 2023</v>
      </c>
      <c r="E1806" s="100" t="str">
        <f>E1729</f>
        <v>Tháng 10 năm 2023</v>
      </c>
      <c r="F1806" s="100" t="str">
        <f>F1729</f>
        <v>Tháng 10 năm 2023</v>
      </c>
      <c r="G1806" s="100" t="str">
        <f>G1729</f>
        <v>Tháng 10 năm 2023</v>
      </c>
    </row>
    <row r="1807" spans="1:9" ht="16.7" hidden="1" customHeight="1">
      <c r="A1807" s="98">
        <v>3</v>
      </c>
      <c r="B1807" s="96" t="s">
        <v>186</v>
      </c>
      <c r="C1807" s="206" t="s">
        <v>64</v>
      </c>
      <c r="D1807" s="101"/>
      <c r="E1807" s="75" t="str">
        <f>E1733</f>
        <v>Đã giao bán</v>
      </c>
      <c r="F1807" s="75" t="str">
        <f>F1733</f>
        <v>Đã giao bán</v>
      </c>
      <c r="G1807" s="75" t="str">
        <f>G1733</f>
        <v>Đã giao bán</v>
      </c>
    </row>
    <row r="1808" spans="1:9" ht="33.75" hidden="1" customHeight="1">
      <c r="A1808" s="98">
        <v>4</v>
      </c>
      <c r="B1808" s="96" t="s">
        <v>282</v>
      </c>
      <c r="C1808" s="206" t="s">
        <v>64</v>
      </c>
      <c r="D1808" s="101"/>
      <c r="E1808" s="75">
        <f>E1738</f>
        <v>745750000</v>
      </c>
      <c r="F1808" s="75">
        <f>F1738</f>
        <v>726750000</v>
      </c>
      <c r="G1808" s="75">
        <f>G1738</f>
        <v>726750000</v>
      </c>
    </row>
    <row r="1809" spans="1:9" s="22" customFormat="1" ht="31.5" hidden="1">
      <c r="A1809" s="98">
        <v>5</v>
      </c>
      <c r="B1809" s="96" t="s">
        <v>216</v>
      </c>
      <c r="C1809" s="206" t="s">
        <v>64</v>
      </c>
      <c r="D1809" s="102"/>
      <c r="E1809" s="103"/>
      <c r="F1809" s="103"/>
      <c r="G1809" s="103"/>
      <c r="I1809" s="23"/>
    </row>
    <row r="1810" spans="1:9" s="22" customFormat="1" ht="31.5" hidden="1">
      <c r="A1810" s="333" t="s">
        <v>217</v>
      </c>
      <c r="B1810" s="104" t="s">
        <v>218</v>
      </c>
      <c r="C1810" s="65" t="s">
        <v>64</v>
      </c>
      <c r="D1810" s="105" t="str">
        <f>D1730</f>
        <v>Giấy đăng ký xe, đăng kiểm xe</v>
      </c>
      <c r="E1810" s="105" t="str">
        <f>E1730</f>
        <v>Giấy đăng ký xe, đăng kiểm xe</v>
      </c>
      <c r="F1810" s="105" t="str">
        <f>F1730</f>
        <v>Giấy đăng ký xe, đăng kiểm xe</v>
      </c>
      <c r="G1810" s="105" t="str">
        <f>G1730</f>
        <v>Giấy đăng ký xe, đăng kiểm xe</v>
      </c>
      <c r="I1810" s="23"/>
    </row>
    <row r="1811" spans="1:9" s="22" customFormat="1" ht="17.45" hidden="1" customHeight="1">
      <c r="A1811" s="333"/>
      <c r="B1811" s="106" t="s">
        <v>219</v>
      </c>
      <c r="C1811" s="206" t="s">
        <v>64</v>
      </c>
      <c r="D1811" s="78">
        <v>1</v>
      </c>
      <c r="E1811" s="78">
        <v>1</v>
      </c>
      <c r="F1811" s="78">
        <v>1</v>
      </c>
      <c r="G1811" s="78">
        <v>1</v>
      </c>
      <c r="I1811" s="23"/>
    </row>
    <row r="1812" spans="1:9" s="22" customFormat="1" ht="18" hidden="1" customHeight="1">
      <c r="A1812" s="333"/>
      <c r="B1812" s="106" t="s">
        <v>220</v>
      </c>
      <c r="C1812" s="206" t="s">
        <v>64</v>
      </c>
      <c r="D1812" s="78"/>
      <c r="E1812" s="107">
        <f>(D1811-E1811)/E1811</f>
        <v>0</v>
      </c>
      <c r="F1812" s="107">
        <f>(D1811-F1811)/F1811</f>
        <v>0</v>
      </c>
      <c r="G1812" s="107">
        <f>(D1811-G1811)/G1811</f>
        <v>0</v>
      </c>
      <c r="I1812" s="23"/>
    </row>
    <row r="1813" spans="1:9" s="22" customFormat="1" ht="18" hidden="1" customHeight="1">
      <c r="A1813" s="333"/>
      <c r="B1813" s="106" t="s">
        <v>284</v>
      </c>
      <c r="C1813" s="206" t="s">
        <v>64</v>
      </c>
      <c r="D1813" s="101"/>
      <c r="E1813" s="75">
        <f>E1808*E1812</f>
        <v>0</v>
      </c>
      <c r="F1813" s="75">
        <f>F1808*F1812</f>
        <v>0</v>
      </c>
      <c r="G1813" s="75">
        <f>G1808*G1812</f>
        <v>0</v>
      </c>
      <c r="I1813" s="23"/>
    </row>
    <row r="1814" spans="1:9" s="22" customFormat="1" ht="17.45" hidden="1" customHeight="1">
      <c r="A1814" s="333"/>
      <c r="B1814" s="106" t="s">
        <v>222</v>
      </c>
      <c r="C1814" s="206"/>
      <c r="D1814" s="101"/>
      <c r="E1814" s="75">
        <f>E1808+E1813</f>
        <v>745750000</v>
      </c>
      <c r="F1814" s="75">
        <f>F1808+F1813</f>
        <v>726750000</v>
      </c>
      <c r="G1814" s="75">
        <f>G1808+G1813</f>
        <v>726750000</v>
      </c>
      <c r="I1814" s="23"/>
    </row>
    <row r="1815" spans="1:9" s="22" customFormat="1" hidden="1">
      <c r="A1815" s="333" t="s">
        <v>223</v>
      </c>
      <c r="B1815" s="104" t="s">
        <v>224</v>
      </c>
      <c r="C1815" s="65" t="s">
        <v>64</v>
      </c>
      <c r="D1815" s="108">
        <f>D1726</f>
        <v>2018</v>
      </c>
      <c r="E1815" s="108">
        <f>E1726</f>
        <v>2018</v>
      </c>
      <c r="F1815" s="108">
        <f>F1726</f>
        <v>2018</v>
      </c>
      <c r="G1815" s="108">
        <f>G1726</f>
        <v>2018</v>
      </c>
      <c r="I1815" s="23"/>
    </row>
    <row r="1816" spans="1:9" s="22" customFormat="1" ht="16.350000000000001" hidden="1" customHeight="1">
      <c r="A1816" s="333"/>
      <c r="B1816" s="106" t="s">
        <v>219</v>
      </c>
      <c r="C1816" s="206" t="s">
        <v>64</v>
      </c>
      <c r="D1816" s="78">
        <v>1</v>
      </c>
      <c r="E1816" s="78">
        <v>1</v>
      </c>
      <c r="F1816" s="78">
        <v>1</v>
      </c>
      <c r="G1816" s="78">
        <v>1</v>
      </c>
      <c r="I1816" s="23"/>
    </row>
    <row r="1817" spans="1:9" s="22" customFormat="1" ht="18" hidden="1" customHeight="1">
      <c r="A1817" s="333"/>
      <c r="B1817" s="106" t="s">
        <v>220</v>
      </c>
      <c r="C1817" s="206" t="s">
        <v>64</v>
      </c>
      <c r="D1817" s="78"/>
      <c r="E1817" s="107">
        <f>(D1816-E1816)/E1816</f>
        <v>0</v>
      </c>
      <c r="F1817" s="107">
        <f>(D1816-F1816)/F1816</f>
        <v>0</v>
      </c>
      <c r="G1817" s="107">
        <f>(D1816-G1816)/G1816</f>
        <v>0</v>
      </c>
      <c r="I1817" s="23"/>
    </row>
    <row r="1818" spans="1:9" s="22" customFormat="1" ht="18" hidden="1" customHeight="1">
      <c r="A1818" s="333"/>
      <c r="B1818" s="106" t="s">
        <v>284</v>
      </c>
      <c r="C1818" s="206" t="s">
        <v>64</v>
      </c>
      <c r="D1818" s="101"/>
      <c r="E1818" s="75">
        <f>E1808*E1817</f>
        <v>0</v>
      </c>
      <c r="F1818" s="75">
        <f>F1808*F1817</f>
        <v>0</v>
      </c>
      <c r="G1818" s="75">
        <f>G1808*G1817</f>
        <v>0</v>
      </c>
      <c r="I1818" s="23"/>
    </row>
    <row r="1819" spans="1:9" s="22" customFormat="1" ht="16.350000000000001" hidden="1" customHeight="1">
      <c r="A1819" s="333"/>
      <c r="B1819" s="106" t="s">
        <v>222</v>
      </c>
      <c r="C1819" s="206"/>
      <c r="D1819" s="101"/>
      <c r="E1819" s="75">
        <f>E1814+E1818</f>
        <v>745750000</v>
      </c>
      <c r="F1819" s="75">
        <f>F1814+F1818</f>
        <v>726750000</v>
      </c>
      <c r="G1819" s="75">
        <f>G1814+G1818</f>
        <v>726750000</v>
      </c>
      <c r="I1819" s="23"/>
    </row>
    <row r="1820" spans="1:9" ht="16.350000000000001" hidden="1" customHeight="1">
      <c r="A1820" s="333" t="s">
        <v>225</v>
      </c>
      <c r="B1820" s="104" t="str">
        <f>B1735</f>
        <v>Màu sơn</v>
      </c>
      <c r="C1820" s="65" t="s">
        <v>64</v>
      </c>
      <c r="D1820" s="105" t="str">
        <f>D1735</f>
        <v>Bạc</v>
      </c>
      <c r="E1820" s="105" t="str">
        <f>E1735</f>
        <v>Xanh</v>
      </c>
      <c r="F1820" s="105" t="str">
        <f>F1735</f>
        <v>Xanh</v>
      </c>
      <c r="G1820" s="105" t="str">
        <f>G1735</f>
        <v>Đỏ</v>
      </c>
    </row>
    <row r="1821" spans="1:9" ht="17.45" hidden="1" customHeight="1">
      <c r="A1821" s="333"/>
      <c r="B1821" s="106" t="s">
        <v>219</v>
      </c>
      <c r="C1821" s="206" t="s">
        <v>64</v>
      </c>
      <c r="D1821" s="78">
        <v>1</v>
      </c>
      <c r="E1821" s="78">
        <v>1</v>
      </c>
      <c r="F1821" s="78">
        <v>1</v>
      </c>
      <c r="G1821" s="78">
        <v>1</v>
      </c>
    </row>
    <row r="1822" spans="1:9" ht="21.75" hidden="1" customHeight="1">
      <c r="A1822" s="333"/>
      <c r="B1822" s="106" t="s">
        <v>220</v>
      </c>
      <c r="C1822" s="206" t="s">
        <v>64</v>
      </c>
      <c r="D1822" s="78"/>
      <c r="E1822" s="107">
        <f>(D1821-E1821)/E1821</f>
        <v>0</v>
      </c>
      <c r="F1822" s="107">
        <f>(D1821-F1821)/F1821</f>
        <v>0</v>
      </c>
      <c r="G1822" s="107">
        <f>(D1821-G1821)/G1821</f>
        <v>0</v>
      </c>
    </row>
    <row r="1823" spans="1:9" ht="18.600000000000001" hidden="1" customHeight="1">
      <c r="A1823" s="333"/>
      <c r="B1823" s="106" t="s">
        <v>221</v>
      </c>
      <c r="C1823" s="206" t="s">
        <v>64</v>
      </c>
      <c r="D1823" s="101"/>
      <c r="E1823" s="75">
        <f>E1808*E1822</f>
        <v>0</v>
      </c>
      <c r="F1823" s="75">
        <f>F1808*F1822</f>
        <v>0</v>
      </c>
      <c r="G1823" s="75">
        <f>G1808*G1822</f>
        <v>0</v>
      </c>
    </row>
    <row r="1824" spans="1:9" ht="17.45" hidden="1" customHeight="1">
      <c r="A1824" s="333"/>
      <c r="B1824" s="106" t="s">
        <v>222</v>
      </c>
      <c r="C1824" s="206"/>
      <c r="D1824" s="101"/>
      <c r="E1824" s="75">
        <f>E1819+E1823</f>
        <v>745750000</v>
      </c>
      <c r="F1824" s="75">
        <f>F1819+F1823</f>
        <v>726750000</v>
      </c>
      <c r="G1824" s="75">
        <f>G1819+G1823</f>
        <v>726750000</v>
      </c>
    </row>
    <row r="1825" spans="1:9" s="109" customFormat="1" hidden="1">
      <c r="A1825" s="333" t="s">
        <v>225</v>
      </c>
      <c r="B1825" s="104" t="str">
        <f>B1736</f>
        <v>Biển số</v>
      </c>
      <c r="C1825" s="207" t="s">
        <v>64</v>
      </c>
      <c r="D1825" s="105" t="str">
        <f>D1736</f>
        <v>30F - 628.14</v>
      </c>
      <c r="E1825" s="105" t="str">
        <f>E1736</f>
        <v>Hà Nội</v>
      </c>
      <c r="F1825" s="105" t="str">
        <f>F1736</f>
        <v>Hà Nội</v>
      </c>
      <c r="G1825" s="105" t="str">
        <f>G1736</f>
        <v>Hà Nội</v>
      </c>
      <c r="I1825" s="110"/>
    </row>
    <row r="1826" spans="1:9" ht="17.45" hidden="1" customHeight="1">
      <c r="A1826" s="333"/>
      <c r="B1826" s="106" t="s">
        <v>219</v>
      </c>
      <c r="C1826" s="206" t="s">
        <v>64</v>
      </c>
      <c r="D1826" s="78">
        <v>1</v>
      </c>
      <c r="E1826" s="78">
        <v>1</v>
      </c>
      <c r="F1826" s="78">
        <v>1</v>
      </c>
      <c r="G1826" s="78">
        <v>1</v>
      </c>
      <c r="H1826" s="78">
        <v>1</v>
      </c>
    </row>
    <row r="1827" spans="1:9" ht="18.600000000000001" hidden="1" customHeight="1">
      <c r="A1827" s="333"/>
      <c r="B1827" s="106" t="s">
        <v>220</v>
      </c>
      <c r="C1827" s="206" t="s">
        <v>64</v>
      </c>
      <c r="D1827" s="101"/>
      <c r="E1827" s="107">
        <f>(D1826-E1826)/E1826</f>
        <v>0</v>
      </c>
      <c r="F1827" s="107">
        <f>(D1826-F1826)/F1826</f>
        <v>0</v>
      </c>
      <c r="G1827" s="107">
        <f>(D1826-G1826)/G1826</f>
        <v>0</v>
      </c>
    </row>
    <row r="1828" spans="1:9" ht="18" hidden="1" customHeight="1">
      <c r="A1828" s="333"/>
      <c r="B1828" s="106" t="s">
        <v>221</v>
      </c>
      <c r="C1828" s="206" t="s">
        <v>64</v>
      </c>
      <c r="D1828" s="101"/>
      <c r="E1828" s="76">
        <f>E1827*E1808</f>
        <v>0</v>
      </c>
      <c r="F1828" s="76">
        <v>0</v>
      </c>
      <c r="G1828" s="76">
        <v>0</v>
      </c>
    </row>
    <row r="1829" spans="1:9" ht="18.600000000000001" hidden="1" customHeight="1">
      <c r="A1829" s="333"/>
      <c r="B1829" s="106" t="s">
        <v>222</v>
      </c>
      <c r="C1829" s="206"/>
      <c r="D1829" s="101"/>
      <c r="E1829" s="76">
        <f>E1824+E1828</f>
        <v>745750000</v>
      </c>
      <c r="F1829" s="76">
        <f>F1824+F1828</f>
        <v>726750000</v>
      </c>
      <c r="G1829" s="76">
        <f>G1824+G1828</f>
        <v>726750000</v>
      </c>
    </row>
    <row r="1830" spans="1:9" s="109" customFormat="1" hidden="1">
      <c r="A1830" s="333" t="s">
        <v>228</v>
      </c>
      <c r="B1830" s="104" t="str">
        <f>B1737</f>
        <v>Số km đã đi</v>
      </c>
      <c r="C1830" s="207" t="s">
        <v>64</v>
      </c>
      <c r="D1830" s="111">
        <f>D1737</f>
        <v>129160</v>
      </c>
      <c r="E1830" s="111">
        <f>E1737</f>
        <v>50000</v>
      </c>
      <c r="F1830" s="111">
        <f>F1737</f>
        <v>76000</v>
      </c>
      <c r="G1830" s="111">
        <f>G1737</f>
        <v>60000</v>
      </c>
      <c r="I1830" s="110"/>
    </row>
    <row r="1831" spans="1:9" ht="15" hidden="1" customHeight="1">
      <c r="A1831" s="333"/>
      <c r="B1831" s="106" t="s">
        <v>219</v>
      </c>
      <c r="C1831" s="206" t="s">
        <v>64</v>
      </c>
      <c r="D1831" s="78">
        <v>1</v>
      </c>
      <c r="E1831" s="78">
        <v>1.04</v>
      </c>
      <c r="F1831" s="78">
        <v>1.02</v>
      </c>
      <c r="G1831" s="78">
        <v>1.03</v>
      </c>
      <c r="H1831" s="78">
        <v>1</v>
      </c>
    </row>
    <row r="1832" spans="1:9" ht="15.6" hidden="1" customHeight="1">
      <c r="A1832" s="333"/>
      <c r="B1832" s="106" t="s">
        <v>220</v>
      </c>
      <c r="C1832" s="206" t="s">
        <v>64</v>
      </c>
      <c r="D1832" s="101"/>
      <c r="E1832" s="107">
        <f>(1-E1831)/E1831</f>
        <v>-3.8461538461538491E-2</v>
      </c>
      <c r="F1832" s="107">
        <f>(1-F1831)/F1831</f>
        <v>-1.9607843137254919E-2</v>
      </c>
      <c r="G1832" s="107">
        <f>(1-G1831)/G1831</f>
        <v>-2.9126213592233035E-2</v>
      </c>
    </row>
    <row r="1833" spans="1:9" ht="17.45" hidden="1" customHeight="1">
      <c r="A1833" s="333"/>
      <c r="B1833" s="106" t="s">
        <v>221</v>
      </c>
      <c r="C1833" s="206" t="s">
        <v>64</v>
      </c>
      <c r="D1833" s="101"/>
      <c r="E1833" s="76">
        <f>E1832*E1808</f>
        <v>-28682692.30769233</v>
      </c>
      <c r="F1833" s="76">
        <f>F1832*F1808</f>
        <v>-14250000.000000013</v>
      </c>
      <c r="G1833" s="76">
        <f>G1832*G1808</f>
        <v>-21167475.72815536</v>
      </c>
    </row>
    <row r="1834" spans="1:9" ht="13.7" hidden="1" customHeight="1">
      <c r="A1834" s="333"/>
      <c r="B1834" s="106" t="s">
        <v>222</v>
      </c>
      <c r="C1834" s="206"/>
      <c r="D1834" s="101"/>
      <c r="E1834" s="76">
        <f>E1829+E1833</f>
        <v>717067307.69230771</v>
      </c>
      <c r="F1834" s="76">
        <f>F1829+F1833</f>
        <v>712500000</v>
      </c>
      <c r="G1834" s="76">
        <f>G1829+G1833</f>
        <v>705582524.27184463</v>
      </c>
    </row>
    <row r="1835" spans="1:9" hidden="1">
      <c r="A1835" s="333" t="s">
        <v>228</v>
      </c>
      <c r="B1835" s="104" t="e">
        <f>#REF!</f>
        <v>#REF!</v>
      </c>
      <c r="C1835" s="206" t="s">
        <v>64</v>
      </c>
      <c r="D1835" s="112">
        <v>0.5</v>
      </c>
      <c r="E1835" s="112">
        <v>0.56999999999999995</v>
      </c>
      <c r="F1835" s="112">
        <v>0.6</v>
      </c>
      <c r="G1835" s="112">
        <v>0.65</v>
      </c>
    </row>
    <row r="1836" spans="1:9" ht="21.75" hidden="1" customHeight="1">
      <c r="A1836" s="333"/>
      <c r="B1836" s="106" t="s">
        <v>219</v>
      </c>
      <c r="C1836" s="206" t="s">
        <v>64</v>
      </c>
      <c r="D1836" s="78">
        <v>1</v>
      </c>
      <c r="E1836" s="78">
        <v>1</v>
      </c>
      <c r="F1836" s="78">
        <v>1</v>
      </c>
      <c r="G1836" s="78">
        <v>1</v>
      </c>
      <c r="H1836" s="78">
        <v>1</v>
      </c>
    </row>
    <row r="1837" spans="1:9" ht="21.75" hidden="1" customHeight="1">
      <c r="A1837" s="333"/>
      <c r="B1837" s="106" t="s">
        <v>220</v>
      </c>
      <c r="C1837" s="206" t="s">
        <v>64</v>
      </c>
      <c r="D1837" s="78"/>
      <c r="E1837" s="107" t="e">
        <f>(#REF!-E1836)/E1836</f>
        <v>#REF!</v>
      </c>
      <c r="F1837" s="107" t="e">
        <f>(#REF!-F1836)/F1836</f>
        <v>#REF!</v>
      </c>
      <c r="G1837" s="107" t="e">
        <f>(#REF!-G1836)/G1836</f>
        <v>#REF!</v>
      </c>
    </row>
    <row r="1838" spans="1:9" ht="21.75" hidden="1" customHeight="1">
      <c r="A1838" s="333"/>
      <c r="B1838" s="106" t="s">
        <v>221</v>
      </c>
      <c r="C1838" s="206" t="s">
        <v>64</v>
      </c>
      <c r="D1838" s="101"/>
      <c r="E1838" s="75" t="e">
        <f>E1837*E1808</f>
        <v>#REF!</v>
      </c>
      <c r="F1838" s="75" t="e">
        <f>F1837*F1808</f>
        <v>#REF!</v>
      </c>
      <c r="G1838" s="75" t="e">
        <f>G1837*G1808</f>
        <v>#REF!</v>
      </c>
    </row>
    <row r="1839" spans="1:9" ht="21.75" hidden="1" customHeight="1">
      <c r="A1839" s="333"/>
      <c r="B1839" s="106" t="s">
        <v>222</v>
      </c>
      <c r="C1839" s="206" t="s">
        <v>64</v>
      </c>
      <c r="D1839" s="101"/>
      <c r="E1839" s="75" t="e">
        <f>E1834+E1838</f>
        <v>#REF!</v>
      </c>
      <c r="F1839" s="75" t="e">
        <f>F1834+F1838</f>
        <v>#REF!</v>
      </c>
      <c r="G1839" s="75" t="e">
        <f>G1834+G1838</f>
        <v>#REF!</v>
      </c>
    </row>
    <row r="1840" spans="1:9" ht="37.5" hidden="1" customHeight="1">
      <c r="A1840" s="333" t="s">
        <v>229</v>
      </c>
      <c r="B1840" s="104" t="s">
        <v>230</v>
      </c>
      <c r="C1840" s="206" t="s">
        <v>64</v>
      </c>
      <c r="D1840" s="113" t="s">
        <v>231</v>
      </c>
      <c r="E1840" s="113" t="s">
        <v>232</v>
      </c>
      <c r="F1840" s="113" t="s">
        <v>233</v>
      </c>
      <c r="G1840" s="113" t="s">
        <v>231</v>
      </c>
    </row>
    <row r="1841" spans="1:11" ht="21.75" hidden="1" customHeight="1">
      <c r="A1841" s="333"/>
      <c r="B1841" s="106" t="s">
        <v>219</v>
      </c>
      <c r="C1841" s="206" t="s">
        <v>64</v>
      </c>
      <c r="D1841" s="78">
        <v>1</v>
      </c>
      <c r="E1841" s="78">
        <v>1</v>
      </c>
      <c r="F1841" s="78">
        <v>1</v>
      </c>
      <c r="G1841" s="78">
        <v>1</v>
      </c>
      <c r="H1841" s="78">
        <v>1</v>
      </c>
    </row>
    <row r="1842" spans="1:11" ht="21.75" hidden="1" customHeight="1">
      <c r="A1842" s="333"/>
      <c r="B1842" s="106" t="s">
        <v>220</v>
      </c>
      <c r="C1842" s="206" t="s">
        <v>64</v>
      </c>
      <c r="D1842" s="78"/>
      <c r="E1842" s="107" t="e">
        <f>(#REF!-E1841)/E1841</f>
        <v>#REF!</v>
      </c>
      <c r="F1842" s="107" t="e">
        <f>(#REF!-F1841)/F1841</f>
        <v>#REF!</v>
      </c>
      <c r="G1842" s="107" t="e">
        <f>(#REF!-G1841)/G1841</f>
        <v>#REF!</v>
      </c>
    </row>
    <row r="1843" spans="1:11" ht="21.75" hidden="1" customHeight="1">
      <c r="A1843" s="333"/>
      <c r="B1843" s="106" t="s">
        <v>221</v>
      </c>
      <c r="C1843" s="206" t="s">
        <v>64</v>
      </c>
      <c r="D1843" s="101"/>
      <c r="E1843" s="75" t="e">
        <f>E1842*E1808</f>
        <v>#REF!</v>
      </c>
      <c r="F1843" s="75" t="e">
        <f>F1842*F1808</f>
        <v>#REF!</v>
      </c>
      <c r="G1843" s="75" t="e">
        <f>G1842*G1808</f>
        <v>#REF!</v>
      </c>
    </row>
    <row r="1844" spans="1:11" ht="21.75" hidden="1" customHeight="1">
      <c r="A1844" s="333"/>
      <c r="B1844" s="106" t="s">
        <v>222</v>
      </c>
      <c r="C1844" s="206" t="s">
        <v>64</v>
      </c>
      <c r="D1844" s="101"/>
      <c r="E1844" s="75" t="e">
        <f>E1839+E1843</f>
        <v>#REF!</v>
      </c>
      <c r="F1844" s="75" t="e">
        <f>F1839+F1843</f>
        <v>#REF!</v>
      </c>
      <c r="G1844" s="75" t="e">
        <f>G1839+G1843</f>
        <v>#REF!</v>
      </c>
    </row>
    <row r="1845" spans="1:11" s="22" customFormat="1" ht="19.350000000000001" hidden="1" customHeight="1">
      <c r="A1845" s="98">
        <v>6</v>
      </c>
      <c r="B1845" s="96" t="s">
        <v>234</v>
      </c>
      <c r="C1845" s="65" t="s">
        <v>64</v>
      </c>
      <c r="D1845" s="102"/>
      <c r="E1845" s="270" t="e">
        <f>E1808+E1823+E1828+E1833+E1838+E1818+E1813+E1843</f>
        <v>#REF!</v>
      </c>
      <c r="F1845" s="270" t="e">
        <f>F1808+F1823+F1828+F1833+F1838+F1818+F1813+F1843</f>
        <v>#REF!</v>
      </c>
      <c r="G1845" s="270" t="e">
        <f>G1808+G1823+G1828+G1833+G1838+G1818+G1813+G1843</f>
        <v>#REF!</v>
      </c>
      <c r="I1845" s="23"/>
    </row>
    <row r="1846" spans="1:11" s="22" customFormat="1" ht="33" hidden="1" customHeight="1">
      <c r="A1846" s="98" t="s">
        <v>285</v>
      </c>
      <c r="B1846" s="96" t="s">
        <v>235</v>
      </c>
      <c r="C1846" s="65" t="s">
        <v>64</v>
      </c>
      <c r="D1846" s="102"/>
      <c r="E1846" s="334" t="e">
        <f>ROUND((E1845+F1845+G1845)/3,-7)</f>
        <v>#REF!</v>
      </c>
      <c r="F1846" s="334"/>
      <c r="G1846" s="334"/>
      <c r="I1846" s="23"/>
    </row>
    <row r="1847" spans="1:11" s="22" customFormat="1" ht="51.6" hidden="1" customHeight="1">
      <c r="A1847" s="98" t="s">
        <v>286</v>
      </c>
      <c r="B1847" s="96" t="s">
        <v>236</v>
      </c>
      <c r="C1847" s="65" t="s">
        <v>64</v>
      </c>
      <c r="D1847" s="102"/>
      <c r="E1847" s="155" t="e">
        <f>(E1845-E1846)/E1846</f>
        <v>#REF!</v>
      </c>
      <c r="F1847" s="155" t="e">
        <f>(F1845-E1846)/E1846</f>
        <v>#REF!</v>
      </c>
      <c r="G1847" s="155" t="e">
        <f>(G1845-E1846)/E1846</f>
        <v>#REF!</v>
      </c>
      <c r="I1847" s="23"/>
    </row>
    <row r="1848" spans="1:11" ht="21" hidden="1" customHeight="1">
      <c r="A1848" s="98">
        <v>7</v>
      </c>
      <c r="B1848" s="99" t="s">
        <v>237</v>
      </c>
      <c r="C1848" s="206" t="s">
        <v>64</v>
      </c>
      <c r="D1848" s="114"/>
      <c r="E1848" s="76" t="e">
        <f>ABS(E1823)+ABS(E1828)+ABS(E1833)+ABS(E1838)+ ABS(E1818)+ ABS(E1813)+ABS(E1843)</f>
        <v>#REF!</v>
      </c>
      <c r="F1848" s="76" t="e">
        <f>ABS(F1823)+ABS(F1828)+ABS(F1833)+ABS(F1838)+ ABS(F1818)+ ABS(F1813)+ABS(F1843)</f>
        <v>#REF!</v>
      </c>
      <c r="G1848" s="76" t="e">
        <f>ABS(G1823)+ABS(G1828)+ABS(G1833)+ABS(G1838)+ ABS(G1818)+ ABS(G1813)+ABS(G1843)</f>
        <v>#REF!</v>
      </c>
    </row>
    <row r="1849" spans="1:11" ht="18.600000000000001" hidden="1" customHeight="1">
      <c r="A1849" s="98">
        <v>8</v>
      </c>
      <c r="B1849" s="99" t="s">
        <v>238</v>
      </c>
      <c r="C1849" s="206" t="s">
        <v>64</v>
      </c>
      <c r="D1849" s="101"/>
      <c r="E1849" s="76">
        <v>1</v>
      </c>
      <c r="F1849" s="76">
        <v>1</v>
      </c>
      <c r="G1849" s="76">
        <v>1</v>
      </c>
    </row>
    <row r="1850" spans="1:11" ht="19.350000000000001" hidden="1" customHeight="1">
      <c r="A1850" s="98">
        <v>9</v>
      </c>
      <c r="B1850" s="99" t="s">
        <v>239</v>
      </c>
      <c r="C1850" s="206" t="s">
        <v>64</v>
      </c>
      <c r="D1850" s="101"/>
      <c r="E1850" s="115" t="s">
        <v>347</v>
      </c>
      <c r="F1850" s="115" t="s">
        <v>403</v>
      </c>
      <c r="G1850" s="115" t="s">
        <v>346</v>
      </c>
      <c r="H1850" s="116"/>
      <c r="I1850" s="116" t="e">
        <f>F1822+F1832+F1837</f>
        <v>#REF!</v>
      </c>
      <c r="J1850" s="116" t="e">
        <f>G1822+G1832+G1837</f>
        <v>#REF!</v>
      </c>
      <c r="K1850" s="116" t="e">
        <f>G1822+G1832+G1837</f>
        <v>#REF!</v>
      </c>
    </row>
    <row r="1851" spans="1:11" s="23" customFormat="1" ht="21" hidden="1" customHeight="1">
      <c r="A1851" s="265">
        <v>10</v>
      </c>
      <c r="B1851" s="118" t="s">
        <v>240</v>
      </c>
      <c r="C1851" s="118" t="s">
        <v>64</v>
      </c>
      <c r="D1851" s="119"/>
      <c r="E1851" s="120" t="e">
        <f>E1823+E1828+E1838+E1833+E1843+E1818+E1813</f>
        <v>#REF!</v>
      </c>
      <c r="F1851" s="120" t="e">
        <f>F1823+F1828+F1838+F1833+F1843+F1818+F1813</f>
        <v>#REF!</v>
      </c>
      <c r="G1851" s="120" t="e">
        <f>G1823+G1828+G1838+G1833+G1843+G1818+G1813</f>
        <v>#REF!</v>
      </c>
    </row>
    <row r="1852" spans="1:11" s="23" customFormat="1" ht="31.5" hidden="1">
      <c r="A1852" s="265"/>
      <c r="B1852" s="121" t="s">
        <v>241</v>
      </c>
      <c r="C1852" s="118" t="s">
        <v>64</v>
      </c>
      <c r="D1852" s="119"/>
      <c r="E1852" s="335" t="e">
        <f>ROUND(E1846,-6)</f>
        <v>#REF!</v>
      </c>
      <c r="F1852" s="335"/>
      <c r="G1852" s="335"/>
    </row>
    <row r="1853" spans="1:11" s="19" customFormat="1" ht="8.25" hidden="1" customHeight="1">
      <c r="A1853" s="122"/>
      <c r="B1853" s="122"/>
      <c r="C1853" s="122"/>
      <c r="D1853" s="122"/>
      <c r="E1853" s="23"/>
      <c r="F1853" s="23"/>
      <c r="G1853" s="23"/>
    </row>
    <row r="1854" spans="1:11" s="19" customFormat="1" ht="21.75" hidden="1" customHeight="1">
      <c r="A1854" s="122" t="s">
        <v>275</v>
      </c>
      <c r="B1854" s="336" t="s">
        <v>243</v>
      </c>
      <c r="C1854" s="336"/>
      <c r="D1854" s="336"/>
      <c r="E1854" s="336"/>
      <c r="F1854" s="336"/>
      <c r="G1854" s="336"/>
    </row>
    <row r="1855" spans="1:11" s="40" customFormat="1" ht="35.25" hidden="1" customHeight="1">
      <c r="A1855" s="337" t="s">
        <v>244</v>
      </c>
      <c r="B1855" s="337"/>
      <c r="C1855" s="337"/>
      <c r="D1855" s="337"/>
      <c r="E1855" s="337"/>
      <c r="F1855" s="337"/>
      <c r="G1855" s="337"/>
      <c r="I1855" s="85"/>
    </row>
    <row r="1856" spans="1:11" s="40" customFormat="1" ht="21" hidden="1" customHeight="1">
      <c r="A1856" s="123" t="s">
        <v>245</v>
      </c>
      <c r="C1856" s="40" t="s">
        <v>64</v>
      </c>
      <c r="E1856" s="124" t="e">
        <f>ROUND(E1852,-3)</f>
        <v>#REF!</v>
      </c>
      <c r="F1856" s="48" t="s">
        <v>246</v>
      </c>
      <c r="I1856" s="85"/>
    </row>
    <row r="1857" spans="1:9" s="19" customFormat="1" ht="5.25" hidden="1" customHeight="1">
      <c r="A1857" s="122"/>
      <c r="B1857" s="122"/>
      <c r="C1857" s="122"/>
      <c r="D1857" s="122"/>
      <c r="E1857" s="23"/>
      <c r="F1857" s="23"/>
      <c r="G1857" s="23"/>
    </row>
    <row r="1858" spans="1:9" s="40" customFormat="1" ht="24.75" hidden="1" customHeight="1">
      <c r="A1858" s="338" t="s">
        <v>247</v>
      </c>
      <c r="B1858" s="339"/>
      <c r="C1858" s="339"/>
      <c r="D1858" s="340"/>
      <c r="E1858" s="51" t="s">
        <v>174</v>
      </c>
      <c r="F1858" s="51" t="s">
        <v>175</v>
      </c>
      <c r="G1858" s="51" t="s">
        <v>176</v>
      </c>
      <c r="I1858" s="85"/>
    </row>
    <row r="1859" spans="1:9" s="40" customFormat="1" ht="24.75" hidden="1" customHeight="1">
      <c r="A1859" s="341"/>
      <c r="B1859" s="342"/>
      <c r="C1859" s="342"/>
      <c r="D1859" s="343"/>
      <c r="E1859" s="125" t="e">
        <f>E1847</f>
        <v>#REF!</v>
      </c>
      <c r="F1859" s="125" t="e">
        <f>F1847</f>
        <v>#REF!</v>
      </c>
      <c r="G1859" s="125" t="e">
        <f>G1847</f>
        <v>#REF!</v>
      </c>
      <c r="I1859" s="85"/>
    </row>
    <row r="1860" spans="1:9" s="40" customFormat="1" ht="24.75" hidden="1" customHeight="1">
      <c r="A1860" s="344"/>
      <c r="B1860" s="345"/>
      <c r="C1860" s="345"/>
      <c r="D1860" s="346"/>
      <c r="E1860" s="125" t="s">
        <v>248</v>
      </c>
      <c r="F1860" s="125" t="s">
        <v>248</v>
      </c>
      <c r="G1860" s="125" t="s">
        <v>248</v>
      </c>
      <c r="I1860" s="85"/>
    </row>
    <row r="1861" spans="1:9" s="40" customFormat="1" ht="5.25" hidden="1" customHeight="1">
      <c r="A1861" s="123"/>
      <c r="G1861" s="126"/>
      <c r="I1861" s="85"/>
    </row>
    <row r="1862" spans="1:9" s="40" customFormat="1" ht="21" hidden="1" customHeight="1">
      <c r="A1862" s="347" t="s">
        <v>249</v>
      </c>
      <c r="B1862" s="347"/>
      <c r="C1862" s="347"/>
      <c r="D1862" s="347"/>
      <c r="E1862" s="347"/>
      <c r="F1862" s="347"/>
      <c r="G1862" s="347"/>
      <c r="I1862" s="85"/>
    </row>
    <row r="1863" spans="1:9" s="40" customFormat="1" ht="6" hidden="1" customHeight="1">
      <c r="A1863" s="127"/>
      <c r="B1863" s="127"/>
      <c r="C1863" s="123"/>
      <c r="D1863" s="127"/>
      <c r="E1863" s="127"/>
      <c r="F1863" s="127"/>
      <c r="G1863" s="127"/>
      <c r="I1863" s="85"/>
    </row>
    <row r="1864" spans="1:9" s="48" customFormat="1" ht="21" hidden="1" customHeight="1">
      <c r="A1864" s="313" t="s">
        <v>250</v>
      </c>
      <c r="B1864" s="313"/>
      <c r="C1864" s="313"/>
      <c r="D1864" s="313"/>
      <c r="E1864" s="313"/>
      <c r="F1864" s="313"/>
      <c r="G1864" s="313"/>
      <c r="I1864" s="124"/>
    </row>
    <row r="1865" spans="1:9" s="48" customFormat="1" ht="21" hidden="1" customHeight="1">
      <c r="A1865" s="313" t="s">
        <v>251</v>
      </c>
      <c r="B1865" s="313"/>
      <c r="C1865" s="313"/>
      <c r="D1865" s="313"/>
      <c r="E1865" s="313"/>
      <c r="F1865" s="313"/>
      <c r="G1865" s="313"/>
      <c r="I1865" s="124"/>
    </row>
    <row r="1866" spans="1:9" s="48" customFormat="1" ht="41.25" hidden="1" customHeight="1">
      <c r="A1866" s="314" t="s">
        <v>252</v>
      </c>
      <c r="B1866" s="315"/>
      <c r="C1866" s="315"/>
      <c r="D1866" s="315"/>
      <c r="E1866" s="315"/>
      <c r="F1866" s="315"/>
      <c r="G1866" s="315"/>
      <c r="I1866" s="124"/>
    </row>
    <row r="1867" spans="1:9" s="48" customFormat="1" ht="28.5" hidden="1" customHeight="1">
      <c r="A1867" s="263"/>
      <c r="B1867" s="267" t="s">
        <v>253</v>
      </c>
      <c r="C1867" s="68"/>
      <c r="D1867" s="267"/>
      <c r="E1867" s="128" t="s">
        <v>254</v>
      </c>
      <c r="F1867" s="316"/>
      <c r="G1867" s="316"/>
      <c r="I1867" s="124"/>
    </row>
    <row r="1868" spans="1:9" s="48" customFormat="1" ht="21.6" hidden="1" customHeight="1">
      <c r="A1868" s="263"/>
      <c r="B1868" s="317" t="s">
        <v>255</v>
      </c>
      <c r="C1868" s="318"/>
      <c r="D1868" s="318"/>
      <c r="E1868" s="290" t="s">
        <v>256</v>
      </c>
      <c r="F1868" s="290"/>
      <c r="G1868" s="290"/>
      <c r="I1868" s="124"/>
    </row>
    <row r="1869" spans="1:9" s="48" customFormat="1" ht="21.6" hidden="1" customHeight="1">
      <c r="A1869" s="263"/>
      <c r="B1869" s="317"/>
      <c r="C1869" s="319"/>
      <c r="D1869" s="319"/>
      <c r="E1869" s="290" t="s">
        <v>257</v>
      </c>
      <c r="F1869" s="290"/>
      <c r="G1869" s="290"/>
      <c r="I1869" s="124"/>
    </row>
    <row r="1870" spans="1:9" s="48" customFormat="1" ht="21.6" hidden="1" customHeight="1">
      <c r="A1870" s="263"/>
      <c r="B1870" s="267"/>
      <c r="C1870" s="68"/>
      <c r="D1870" s="267"/>
      <c r="E1870" s="290" t="s">
        <v>258</v>
      </c>
      <c r="F1870" s="290"/>
      <c r="G1870" s="290"/>
      <c r="I1870" s="124"/>
    </row>
    <row r="1871" spans="1:9" s="48" customFormat="1" ht="21.6" hidden="1" customHeight="1">
      <c r="A1871" s="263"/>
      <c r="B1871" s="267"/>
      <c r="C1871" s="68"/>
      <c r="D1871" s="267"/>
      <c r="E1871" s="290" t="s">
        <v>259</v>
      </c>
      <c r="F1871" s="290"/>
      <c r="G1871" s="290"/>
      <c r="I1871" s="124"/>
    </row>
    <row r="1872" spans="1:9" s="48" customFormat="1" ht="21.6" hidden="1" customHeight="1">
      <c r="A1872" s="263"/>
      <c r="B1872" s="267" t="s">
        <v>260</v>
      </c>
      <c r="C1872" s="68"/>
      <c r="D1872" s="267"/>
      <c r="E1872" s="267"/>
      <c r="F1872" s="267"/>
      <c r="G1872" s="267"/>
      <c r="I1872" s="124"/>
    </row>
    <row r="1873" spans="1:9" s="49" customFormat="1" ht="10.5" hidden="1" customHeight="1">
      <c r="B1873" s="18"/>
      <c r="C1873" s="18"/>
      <c r="D1873" s="18"/>
      <c r="E1873" s="18"/>
      <c r="F1873" s="18"/>
      <c r="G1873" s="50"/>
    </row>
    <row r="1874" spans="1:9" s="52" customFormat="1" ht="39.75" hidden="1" customHeight="1">
      <c r="A1874" s="51" t="s">
        <v>1</v>
      </c>
      <c r="B1874" s="320" t="s">
        <v>261</v>
      </c>
      <c r="C1874" s="321"/>
      <c r="D1874" s="51" t="s">
        <v>262</v>
      </c>
      <c r="E1874" s="51" t="s">
        <v>263</v>
      </c>
      <c r="F1874" s="51" t="s">
        <v>264</v>
      </c>
      <c r="G1874" s="51" t="s">
        <v>40</v>
      </c>
      <c r="I1874" s="49"/>
    </row>
    <row r="1875" spans="1:9" ht="21.95" hidden="1" customHeight="1">
      <c r="A1875" s="54">
        <v>1</v>
      </c>
      <c r="B1875" s="295" t="s">
        <v>20</v>
      </c>
      <c r="C1875" s="297"/>
      <c r="D1875" s="129">
        <v>0.75</v>
      </c>
      <c r="E1875" s="129">
        <v>0.55000000000000004</v>
      </c>
      <c r="F1875" s="130">
        <f>D1875*E1875</f>
        <v>0.41250000000000003</v>
      </c>
      <c r="G1875" s="57"/>
    </row>
    <row r="1876" spans="1:9" ht="21.95" hidden="1" customHeight="1">
      <c r="A1876" s="54">
        <v>2</v>
      </c>
      <c r="B1876" s="295" t="s">
        <v>265</v>
      </c>
      <c r="C1876" s="297"/>
      <c r="D1876" s="129">
        <v>0.8</v>
      </c>
      <c r="E1876" s="129">
        <v>0.15</v>
      </c>
      <c r="F1876" s="130">
        <f>D1876*E1876</f>
        <v>0.12</v>
      </c>
      <c r="G1876" s="56"/>
    </row>
    <row r="1877" spans="1:9" ht="21.95" hidden="1" customHeight="1">
      <c r="A1877" s="54">
        <v>3</v>
      </c>
      <c r="B1877" s="295" t="s">
        <v>266</v>
      </c>
      <c r="C1877" s="297"/>
      <c r="D1877" s="129">
        <v>0.75</v>
      </c>
      <c r="E1877" s="129">
        <v>0.2</v>
      </c>
      <c r="F1877" s="130">
        <f>D1877*E1877</f>
        <v>0.15000000000000002</v>
      </c>
      <c r="G1877" s="101"/>
    </row>
    <row r="1878" spans="1:9" ht="21.95" hidden="1" customHeight="1">
      <c r="A1878" s="54">
        <v>4</v>
      </c>
      <c r="B1878" s="322" t="s">
        <v>267</v>
      </c>
      <c r="C1878" s="323"/>
      <c r="D1878" s="129">
        <v>0.7</v>
      </c>
      <c r="E1878" s="129">
        <v>0.1</v>
      </c>
      <c r="F1878" s="130">
        <f>D1878*E1878</f>
        <v>6.9999999999999993E-2</v>
      </c>
      <c r="G1878" s="101"/>
    </row>
    <row r="1879" spans="1:9" s="63" customFormat="1" ht="21.95" hidden="1" customHeight="1">
      <c r="A1879" s="54"/>
      <c r="B1879" s="324" t="s">
        <v>268</v>
      </c>
      <c r="C1879" s="325"/>
      <c r="D1879" s="326">
        <f>SUM(F1875:F1878)</f>
        <v>0.75249999999999995</v>
      </c>
      <c r="E1879" s="327"/>
      <c r="F1879" s="328"/>
      <c r="G1879" s="62"/>
      <c r="I1879" s="19"/>
    </row>
    <row r="1880" spans="1:9" s="63" customFormat="1" ht="21.95" hidden="1" customHeight="1">
      <c r="A1880" s="54"/>
      <c r="B1880" s="324" t="s">
        <v>269</v>
      </c>
      <c r="C1880" s="325"/>
      <c r="D1880" s="326">
        <f>1-D1879</f>
        <v>0.24750000000000005</v>
      </c>
      <c r="E1880" s="327"/>
      <c r="F1880" s="328"/>
      <c r="G1880" s="62"/>
      <c r="I1880" s="19"/>
    </row>
    <row r="1881" spans="1:9" s="63" customFormat="1" ht="8.25" hidden="1" customHeight="1">
      <c r="A1881" s="49"/>
      <c r="B1881" s="131"/>
      <c r="C1881" s="208"/>
      <c r="D1881" s="132"/>
      <c r="E1881" s="132"/>
      <c r="F1881" s="132"/>
      <c r="G1881" s="133"/>
      <c r="I1881" s="19"/>
    </row>
    <row r="1882" spans="1:9" ht="22.5" hidden="1" customHeight="1">
      <c r="A1882" s="303" t="s">
        <v>276</v>
      </c>
      <c r="B1882" s="303"/>
      <c r="C1882" s="303"/>
      <c r="D1882" s="303"/>
      <c r="E1882" s="303"/>
      <c r="F1882" s="303"/>
      <c r="G1882" s="303"/>
    </row>
    <row r="1883" spans="1:9" ht="7.5" hidden="1" customHeight="1">
      <c r="D1883" s="52"/>
    </row>
    <row r="1884" spans="1:9" ht="23.25" hidden="1" customHeight="1">
      <c r="D1884" s="52"/>
      <c r="G1884" s="134" t="s">
        <v>270</v>
      </c>
    </row>
    <row r="1885" spans="1:9" ht="7.5" hidden="1" customHeight="1">
      <c r="D1885" s="52"/>
    </row>
    <row r="1886" spans="1:9" s="136" customFormat="1" ht="25.35" hidden="1" customHeight="1">
      <c r="A1886" s="307" t="s">
        <v>271</v>
      </c>
      <c r="B1886" s="308"/>
      <c r="C1886" s="308"/>
      <c r="D1886" s="309"/>
      <c r="E1886" s="135" t="s">
        <v>6</v>
      </c>
      <c r="F1886" s="135" t="s">
        <v>287</v>
      </c>
      <c r="G1886" s="135" t="s">
        <v>8</v>
      </c>
      <c r="I1886" s="137"/>
    </row>
    <row r="1887" spans="1:9" s="141" customFormat="1" ht="27" hidden="1" customHeight="1">
      <c r="A1887" s="349" t="e">
        <f>D1661</f>
        <v>#REF!</v>
      </c>
      <c r="B1887" s="311"/>
      <c r="C1887" s="311"/>
      <c r="D1887" s="312"/>
      <c r="E1887" s="138">
        <v>1</v>
      </c>
      <c r="F1887" s="139" t="e">
        <f>E1856</f>
        <v>#REF!</v>
      </c>
      <c r="G1887" s="140" t="e">
        <f>ROUND(E1887*F1887,-6)</f>
        <v>#REF!</v>
      </c>
      <c r="I1887" s="142"/>
    </row>
    <row r="1888" spans="1:9" hidden="1"/>
    <row r="1889" spans="1:9" hidden="1"/>
    <row r="1890" spans="1:9" hidden="1"/>
    <row r="1891" spans="1:9" hidden="1"/>
    <row r="1892" spans="1:9" hidden="1"/>
    <row r="1893" spans="1:9" hidden="1"/>
    <row r="1894" spans="1:9" hidden="1"/>
    <row r="1895" spans="1:9" hidden="1"/>
    <row r="1896" spans="1:9" hidden="1"/>
    <row r="1897" spans="1:9" hidden="1"/>
    <row r="1898" spans="1:9" hidden="1"/>
    <row r="1899" spans="1:9" hidden="1"/>
    <row r="1900" spans="1:9" hidden="1"/>
    <row r="1901" spans="1:9" hidden="1"/>
    <row r="1902" spans="1:9" s="22" customFormat="1" hidden="1">
      <c r="A1902" s="22" t="s">
        <v>414</v>
      </c>
      <c r="B1902" s="22" t="e">
        <f>'Bảng tổng hợp kết quả'!#REF!</f>
        <v>#REF!</v>
      </c>
      <c r="F1902" s="156"/>
      <c r="I1902" s="23"/>
    </row>
    <row r="1903" spans="1:9" ht="19.7" hidden="1" customHeight="1">
      <c r="A1903" s="303" t="s">
        <v>272</v>
      </c>
      <c r="B1903" s="303"/>
      <c r="C1903" s="303"/>
      <c r="D1903" s="303"/>
      <c r="E1903" s="303"/>
      <c r="F1903" s="303"/>
      <c r="G1903" s="303"/>
    </row>
    <row r="1904" spans="1:9" hidden="1">
      <c r="A1904" s="24" t="s">
        <v>61</v>
      </c>
      <c r="B1904" s="261" t="s">
        <v>62</v>
      </c>
      <c r="C1904" s="22"/>
      <c r="D1904" s="303"/>
      <c r="E1904" s="303"/>
      <c r="F1904" s="303"/>
      <c r="G1904" s="303"/>
    </row>
    <row r="1905" spans="1:7" hidden="1">
      <c r="A1905" s="27" t="s">
        <v>55</v>
      </c>
      <c r="B1905" s="28" t="s">
        <v>63</v>
      </c>
      <c r="C1905" s="28" t="s">
        <v>64</v>
      </c>
      <c r="D1905" s="305" t="e">
        <f>B1902</f>
        <v>#REF!</v>
      </c>
      <c r="E1905" s="305"/>
      <c r="F1905" s="305"/>
      <c r="G1905" s="305"/>
    </row>
    <row r="1906" spans="1:7" hidden="1">
      <c r="A1906" s="27" t="s">
        <v>55</v>
      </c>
      <c r="B1906" s="266" t="s">
        <v>65</v>
      </c>
      <c r="C1906" s="28" t="s">
        <v>64</v>
      </c>
      <c r="D1906" s="305" t="s">
        <v>422</v>
      </c>
      <c r="E1906" s="305"/>
      <c r="F1906" s="305"/>
      <c r="G1906" s="305"/>
    </row>
    <row r="1907" spans="1:7" hidden="1">
      <c r="A1907" s="27" t="s">
        <v>55</v>
      </c>
      <c r="B1907" s="266" t="s">
        <v>4</v>
      </c>
      <c r="C1907" s="28" t="s">
        <v>64</v>
      </c>
      <c r="D1907" s="306" t="s">
        <v>12</v>
      </c>
      <c r="E1907" s="306"/>
      <c r="F1907" s="306"/>
      <c r="G1907" s="306"/>
    </row>
    <row r="1908" spans="1:7" hidden="1">
      <c r="A1908" s="27" t="s">
        <v>55</v>
      </c>
      <c r="B1908" s="266" t="s">
        <v>3</v>
      </c>
      <c r="C1908" s="28"/>
      <c r="D1908" s="266">
        <v>2020</v>
      </c>
      <c r="E1908" s="266"/>
      <c r="F1908" s="266"/>
      <c r="G1908" s="266"/>
    </row>
    <row r="1909" spans="1:7" hidden="1">
      <c r="A1909" s="27" t="s">
        <v>55</v>
      </c>
      <c r="B1909" s="30" t="s">
        <v>66</v>
      </c>
      <c r="C1909" s="30" t="s">
        <v>64</v>
      </c>
      <c r="D1909" s="301" t="s">
        <v>423</v>
      </c>
      <c r="E1909" s="301"/>
      <c r="F1909" s="301"/>
      <c r="G1909" s="301"/>
    </row>
    <row r="1910" spans="1:7" hidden="1">
      <c r="A1910" s="27" t="s">
        <v>55</v>
      </c>
      <c r="B1910" s="30" t="s">
        <v>67</v>
      </c>
      <c r="C1910" s="30" t="s">
        <v>64</v>
      </c>
      <c r="D1910" s="301" t="s">
        <v>424</v>
      </c>
      <c r="E1910" s="301"/>
      <c r="F1910" s="301"/>
      <c r="G1910" s="301"/>
    </row>
    <row r="1911" spans="1:7" hidden="1">
      <c r="A1911" s="27" t="s">
        <v>55</v>
      </c>
      <c r="B1911" s="30" t="s">
        <v>68</v>
      </c>
      <c r="C1911" s="30" t="s">
        <v>64</v>
      </c>
      <c r="D1911" s="301" t="s">
        <v>425</v>
      </c>
      <c r="E1911" s="301"/>
      <c r="F1911" s="301"/>
      <c r="G1911" s="301"/>
    </row>
    <row r="1912" spans="1:7" hidden="1">
      <c r="A1912" s="27" t="s">
        <v>55</v>
      </c>
      <c r="B1912" s="30" t="s">
        <v>69</v>
      </c>
      <c r="C1912" s="30" t="s">
        <v>64</v>
      </c>
      <c r="D1912" s="301" t="s">
        <v>277</v>
      </c>
      <c r="E1912" s="301"/>
      <c r="F1912" s="301"/>
      <c r="G1912" s="301"/>
    </row>
    <row r="1913" spans="1:7" hidden="1">
      <c r="A1913" s="27" t="s">
        <v>55</v>
      </c>
      <c r="B1913" s="30" t="s">
        <v>70</v>
      </c>
      <c r="C1913" s="30" t="s">
        <v>64</v>
      </c>
      <c r="D1913" s="301" t="s">
        <v>426</v>
      </c>
      <c r="E1913" s="301"/>
      <c r="F1913" s="301"/>
      <c r="G1913" s="301"/>
    </row>
    <row r="1914" spans="1:7" hidden="1">
      <c r="A1914" s="27" t="s">
        <v>55</v>
      </c>
      <c r="B1914" s="30" t="s">
        <v>71</v>
      </c>
      <c r="C1914" s="30" t="s">
        <v>64</v>
      </c>
      <c r="D1914" s="301" t="s">
        <v>427</v>
      </c>
      <c r="E1914" s="301"/>
      <c r="F1914" s="301"/>
      <c r="G1914" s="301"/>
    </row>
    <row r="1915" spans="1:7" hidden="1">
      <c r="A1915" s="27" t="s">
        <v>55</v>
      </c>
      <c r="B1915" s="30" t="s">
        <v>72</v>
      </c>
      <c r="C1915" s="30" t="s">
        <v>64</v>
      </c>
      <c r="D1915" s="301" t="s">
        <v>354</v>
      </c>
      <c r="E1915" s="301"/>
      <c r="F1915" s="301"/>
      <c r="G1915" s="301"/>
    </row>
    <row r="1916" spans="1:7" hidden="1">
      <c r="A1916" s="27" t="s">
        <v>55</v>
      </c>
      <c r="B1916" s="30" t="s">
        <v>73</v>
      </c>
      <c r="C1916" s="30" t="s">
        <v>64</v>
      </c>
      <c r="D1916" s="301" t="s">
        <v>428</v>
      </c>
      <c r="E1916" s="301"/>
      <c r="F1916" s="301"/>
      <c r="G1916" s="301"/>
    </row>
    <row r="1917" spans="1:7" hidden="1">
      <c r="A1917" s="27" t="s">
        <v>55</v>
      </c>
      <c r="B1917" s="30" t="s">
        <v>75</v>
      </c>
      <c r="C1917" s="30" t="s">
        <v>64</v>
      </c>
      <c r="D1917" s="301" t="s">
        <v>429</v>
      </c>
      <c r="E1917" s="301"/>
      <c r="F1917" s="301"/>
      <c r="G1917" s="301"/>
    </row>
    <row r="1918" spans="1:7" hidden="1">
      <c r="A1918" s="27" t="s">
        <v>55</v>
      </c>
      <c r="B1918" s="30" t="s">
        <v>78</v>
      </c>
      <c r="C1918" s="30" t="s">
        <v>64</v>
      </c>
      <c r="D1918" s="301" t="s">
        <v>320</v>
      </c>
      <c r="E1918" s="301"/>
      <c r="F1918" s="301"/>
      <c r="G1918" s="301"/>
    </row>
    <row r="1919" spans="1:7" hidden="1">
      <c r="A1919" s="27" t="s">
        <v>55</v>
      </c>
      <c r="B1919" s="30" t="s">
        <v>79</v>
      </c>
      <c r="C1919" s="30" t="s">
        <v>64</v>
      </c>
      <c r="D1919" s="301" t="s">
        <v>430</v>
      </c>
      <c r="E1919" s="301"/>
      <c r="F1919" s="301"/>
      <c r="G1919" s="301"/>
    </row>
    <row r="1920" spans="1:7" hidden="1">
      <c r="A1920" s="27" t="s">
        <v>55</v>
      </c>
      <c r="B1920" s="30" t="s">
        <v>80</v>
      </c>
      <c r="C1920" s="30" t="s">
        <v>64</v>
      </c>
      <c r="D1920" s="301" t="s">
        <v>431</v>
      </c>
      <c r="E1920" s="301"/>
      <c r="F1920" s="301"/>
      <c r="G1920" s="301"/>
    </row>
    <row r="1921" spans="1:7" ht="36" hidden="1" customHeight="1">
      <c r="A1921" s="27" t="s">
        <v>81</v>
      </c>
      <c r="B1921" s="28" t="s">
        <v>82</v>
      </c>
      <c r="C1921" s="30" t="s">
        <v>64</v>
      </c>
      <c r="D1921" s="348" t="s">
        <v>302</v>
      </c>
      <c r="E1921" s="348"/>
      <c r="F1921" s="348"/>
      <c r="G1921" s="348"/>
    </row>
    <row r="1922" spans="1:7" ht="21.75" hidden="1" customHeight="1">
      <c r="A1922" s="27" t="s">
        <v>55</v>
      </c>
      <c r="B1922" s="28" t="s">
        <v>83</v>
      </c>
      <c r="C1922" s="30" t="s">
        <v>64</v>
      </c>
      <c r="D1922" s="262" t="s">
        <v>84</v>
      </c>
      <c r="E1922" s="32" t="s">
        <v>85</v>
      </c>
      <c r="F1922" s="266" t="s">
        <v>86</v>
      </c>
      <c r="G1922" s="28" t="s">
        <v>87</v>
      </c>
    </row>
    <row r="1923" spans="1:7" ht="21.75" hidden="1" customHeight="1">
      <c r="A1923" s="27" t="s">
        <v>55</v>
      </c>
      <c r="B1923" s="5" t="s">
        <v>88</v>
      </c>
      <c r="C1923" s="30" t="s">
        <v>64</v>
      </c>
      <c r="D1923" s="262" t="s">
        <v>89</v>
      </c>
      <c r="E1923" s="32" t="s">
        <v>90</v>
      </c>
      <c r="F1923" s="266" t="s">
        <v>91</v>
      </c>
      <c r="G1923" s="28" t="s">
        <v>92</v>
      </c>
    </row>
    <row r="1924" spans="1:7" ht="21.75" hidden="1" customHeight="1">
      <c r="A1924" s="27" t="s">
        <v>55</v>
      </c>
      <c r="B1924" s="5" t="s">
        <v>93</v>
      </c>
      <c r="C1924" s="30" t="s">
        <v>64</v>
      </c>
      <c r="D1924" s="262" t="s">
        <v>94</v>
      </c>
      <c r="E1924" s="32" t="s">
        <v>90</v>
      </c>
      <c r="F1924" s="266" t="s">
        <v>95</v>
      </c>
      <c r="G1924" s="28" t="s">
        <v>92</v>
      </c>
    </row>
    <row r="1925" spans="1:7" ht="21.75" hidden="1" customHeight="1">
      <c r="A1925" s="27" t="s">
        <v>55</v>
      </c>
      <c r="B1925" s="5" t="s">
        <v>96</v>
      </c>
      <c r="C1925" s="30" t="s">
        <v>64</v>
      </c>
      <c r="D1925" s="262" t="s">
        <v>89</v>
      </c>
      <c r="E1925" s="32" t="s">
        <v>90</v>
      </c>
      <c r="F1925" s="266" t="s">
        <v>97</v>
      </c>
      <c r="G1925" s="28" t="s">
        <v>92</v>
      </c>
    </row>
    <row r="1926" spans="1:7" ht="21.75" hidden="1" customHeight="1">
      <c r="A1926" s="27" t="s">
        <v>55</v>
      </c>
      <c r="B1926" s="5" t="s">
        <v>98</v>
      </c>
      <c r="C1926" s="30" t="s">
        <v>64</v>
      </c>
      <c r="D1926" s="262" t="s">
        <v>99</v>
      </c>
      <c r="E1926" s="32" t="s">
        <v>90</v>
      </c>
      <c r="F1926" s="266" t="s">
        <v>100</v>
      </c>
      <c r="G1926" s="28" t="s">
        <v>92</v>
      </c>
    </row>
    <row r="1927" spans="1:7" ht="21.75" hidden="1" customHeight="1">
      <c r="A1927" s="27" t="s">
        <v>55</v>
      </c>
      <c r="B1927" s="5" t="s">
        <v>101</v>
      </c>
      <c r="C1927" s="30" t="s">
        <v>64</v>
      </c>
      <c r="D1927" s="262" t="s">
        <v>99</v>
      </c>
      <c r="E1927" s="32" t="s">
        <v>90</v>
      </c>
      <c r="F1927" s="266" t="s">
        <v>102</v>
      </c>
      <c r="G1927" s="28" t="s">
        <v>103</v>
      </c>
    </row>
    <row r="1928" spans="1:7" ht="21.75" hidden="1" customHeight="1">
      <c r="A1928" s="27" t="s">
        <v>55</v>
      </c>
      <c r="B1928" s="5" t="s">
        <v>104</v>
      </c>
      <c r="C1928" s="30" t="s">
        <v>64</v>
      </c>
      <c r="D1928" s="262" t="s">
        <v>94</v>
      </c>
      <c r="E1928" s="32" t="s">
        <v>90</v>
      </c>
      <c r="F1928" s="266" t="s">
        <v>105</v>
      </c>
      <c r="G1928" s="28" t="s">
        <v>106</v>
      </c>
    </row>
    <row r="1929" spans="1:7" ht="21.75" hidden="1" customHeight="1">
      <c r="A1929" s="27" t="s">
        <v>55</v>
      </c>
      <c r="B1929" s="5" t="s">
        <v>107</v>
      </c>
      <c r="C1929" s="30" t="s">
        <v>64</v>
      </c>
      <c r="D1929" s="262" t="s">
        <v>108</v>
      </c>
      <c r="E1929" s="32" t="s">
        <v>90</v>
      </c>
      <c r="F1929" s="266" t="s">
        <v>109</v>
      </c>
      <c r="G1929" s="28" t="s">
        <v>110</v>
      </c>
    </row>
    <row r="1930" spans="1:7" ht="21.75" hidden="1" customHeight="1">
      <c r="A1930" s="27" t="s">
        <v>55</v>
      </c>
      <c r="B1930" s="28" t="s">
        <v>111</v>
      </c>
      <c r="C1930" s="30" t="s">
        <v>64</v>
      </c>
      <c r="D1930" s="5" t="s">
        <v>112</v>
      </c>
      <c r="E1930" s="32" t="s">
        <v>90</v>
      </c>
      <c r="F1930" s="266" t="s">
        <v>113</v>
      </c>
      <c r="G1930" s="28" t="s">
        <v>110</v>
      </c>
    </row>
    <row r="1931" spans="1:7" ht="21.75" hidden="1" customHeight="1">
      <c r="A1931" s="27" t="s">
        <v>55</v>
      </c>
      <c r="B1931" s="28" t="s">
        <v>114</v>
      </c>
      <c r="C1931" s="30" t="s">
        <v>64</v>
      </c>
      <c r="D1931" s="262" t="s">
        <v>115</v>
      </c>
      <c r="E1931" s="32" t="s">
        <v>90</v>
      </c>
      <c r="F1931" s="266" t="s">
        <v>116</v>
      </c>
      <c r="G1931" s="28" t="s">
        <v>110</v>
      </c>
    </row>
    <row r="1932" spans="1:7" ht="21.75" hidden="1" customHeight="1">
      <c r="A1932" s="27" t="s">
        <v>55</v>
      </c>
      <c r="B1932" s="28" t="s">
        <v>117</v>
      </c>
      <c r="C1932" s="30" t="s">
        <v>64</v>
      </c>
      <c r="D1932" s="262" t="s">
        <v>94</v>
      </c>
      <c r="E1932" s="32" t="s">
        <v>90</v>
      </c>
      <c r="F1932" s="266" t="s">
        <v>118</v>
      </c>
      <c r="G1932" s="28" t="s">
        <v>110</v>
      </c>
    </row>
    <row r="1933" spans="1:7" ht="21.75" hidden="1" customHeight="1">
      <c r="A1933" s="27" t="s">
        <v>55</v>
      </c>
      <c r="B1933" s="28" t="s">
        <v>119</v>
      </c>
      <c r="C1933" s="30" t="s">
        <v>64</v>
      </c>
      <c r="D1933" s="262" t="s">
        <v>120</v>
      </c>
      <c r="E1933" s="32" t="s">
        <v>90</v>
      </c>
      <c r="F1933" s="266" t="s">
        <v>121</v>
      </c>
      <c r="G1933" s="28" t="s">
        <v>110</v>
      </c>
    </row>
    <row r="1934" spans="1:7" ht="21.75" hidden="1" customHeight="1">
      <c r="A1934" s="27" t="s">
        <v>55</v>
      </c>
      <c r="B1934" s="28" t="s">
        <v>122</v>
      </c>
      <c r="C1934" s="30" t="s">
        <v>64</v>
      </c>
      <c r="D1934" s="262" t="s">
        <v>108</v>
      </c>
      <c r="E1934" s="32" t="s">
        <v>90</v>
      </c>
      <c r="F1934" s="266" t="s">
        <v>123</v>
      </c>
      <c r="G1934" s="28" t="s">
        <v>110</v>
      </c>
    </row>
    <row r="1935" spans="1:7" ht="21.75" hidden="1" customHeight="1">
      <c r="A1935" s="27" t="s">
        <v>55</v>
      </c>
      <c r="B1935" s="28" t="s">
        <v>124</v>
      </c>
      <c r="C1935" s="30" t="s">
        <v>64</v>
      </c>
      <c r="D1935" s="262" t="s">
        <v>108</v>
      </c>
      <c r="E1935" s="32" t="s">
        <v>90</v>
      </c>
      <c r="F1935" s="266" t="s">
        <v>125</v>
      </c>
      <c r="G1935" s="28" t="s">
        <v>126</v>
      </c>
    </row>
    <row r="1936" spans="1:7" ht="21.75" hidden="1" customHeight="1">
      <c r="A1936" s="27" t="s">
        <v>55</v>
      </c>
      <c r="B1936" s="28" t="s">
        <v>127</v>
      </c>
      <c r="C1936" s="30" t="s">
        <v>64</v>
      </c>
      <c r="D1936" s="262" t="s">
        <v>108</v>
      </c>
      <c r="E1936" s="32" t="s">
        <v>90</v>
      </c>
      <c r="F1936" s="266" t="s">
        <v>128</v>
      </c>
      <c r="G1936" s="28" t="s">
        <v>129</v>
      </c>
    </row>
    <row r="1937" spans="1:7" ht="21.75" hidden="1" customHeight="1">
      <c r="A1937" s="27" t="s">
        <v>55</v>
      </c>
      <c r="B1937" s="28" t="s">
        <v>130</v>
      </c>
      <c r="C1937" s="30" t="s">
        <v>64</v>
      </c>
      <c r="D1937" s="262" t="s">
        <v>131</v>
      </c>
      <c r="E1937" s="32" t="s">
        <v>90</v>
      </c>
      <c r="F1937" s="266" t="s">
        <v>132</v>
      </c>
      <c r="G1937" s="28" t="s">
        <v>129</v>
      </c>
    </row>
    <row r="1938" spans="1:7" ht="21.75" hidden="1" customHeight="1">
      <c r="A1938" s="27" t="s">
        <v>55</v>
      </c>
      <c r="B1938" s="5" t="s">
        <v>133</v>
      </c>
      <c r="C1938" s="30" t="s">
        <v>64</v>
      </c>
      <c r="D1938" s="262" t="s">
        <v>134</v>
      </c>
      <c r="E1938" s="32" t="s">
        <v>90</v>
      </c>
      <c r="F1938" s="266" t="s">
        <v>135</v>
      </c>
      <c r="G1938" s="28" t="s">
        <v>129</v>
      </c>
    </row>
    <row r="1939" spans="1:7" ht="21.75" hidden="1" customHeight="1">
      <c r="A1939" s="27" t="s">
        <v>55</v>
      </c>
      <c r="B1939" s="28" t="s">
        <v>136</v>
      </c>
      <c r="C1939" s="30" t="s">
        <v>64</v>
      </c>
      <c r="D1939" s="262" t="s">
        <v>131</v>
      </c>
      <c r="E1939" s="32" t="s">
        <v>90</v>
      </c>
      <c r="F1939" s="266" t="s">
        <v>137</v>
      </c>
      <c r="G1939" s="28" t="s">
        <v>129</v>
      </c>
    </row>
    <row r="1940" spans="1:7" ht="21.75" hidden="1" customHeight="1">
      <c r="A1940" s="27" t="s">
        <v>55</v>
      </c>
      <c r="B1940" s="28" t="s">
        <v>138</v>
      </c>
      <c r="C1940" s="30" t="s">
        <v>64</v>
      </c>
      <c r="D1940" s="262" t="s">
        <v>131</v>
      </c>
      <c r="E1940" s="32" t="s">
        <v>90</v>
      </c>
      <c r="F1940" s="266" t="s">
        <v>139</v>
      </c>
      <c r="G1940" s="28" t="s">
        <v>87</v>
      </c>
    </row>
    <row r="1941" spans="1:7" ht="21.75" hidden="1" customHeight="1">
      <c r="A1941" s="27" t="s">
        <v>55</v>
      </c>
      <c r="B1941" s="28" t="s">
        <v>140</v>
      </c>
      <c r="C1941" s="30" t="s">
        <v>64</v>
      </c>
      <c r="D1941" s="262" t="s">
        <v>94</v>
      </c>
      <c r="E1941" s="32" t="s">
        <v>90</v>
      </c>
      <c r="F1941" s="266" t="s">
        <v>141</v>
      </c>
      <c r="G1941" s="28" t="s">
        <v>87</v>
      </c>
    </row>
    <row r="1942" spans="1:7" ht="21.75" hidden="1" customHeight="1">
      <c r="A1942" s="27" t="s">
        <v>55</v>
      </c>
      <c r="B1942" s="28" t="s">
        <v>142</v>
      </c>
      <c r="C1942" s="30" t="s">
        <v>64</v>
      </c>
      <c r="D1942" s="262" t="s">
        <v>94</v>
      </c>
      <c r="E1942" s="32" t="s">
        <v>90</v>
      </c>
      <c r="F1942" s="266" t="s">
        <v>143</v>
      </c>
      <c r="G1942" s="28" t="s">
        <v>144</v>
      </c>
    </row>
    <row r="1943" spans="1:7" ht="21.75" hidden="1" customHeight="1">
      <c r="A1943" s="27" t="s">
        <v>55</v>
      </c>
      <c r="B1943" s="28" t="s">
        <v>145</v>
      </c>
      <c r="C1943" s="30" t="s">
        <v>64</v>
      </c>
      <c r="D1943" s="262" t="s">
        <v>99</v>
      </c>
      <c r="E1943" s="32" t="s">
        <v>90</v>
      </c>
      <c r="F1943" s="266" t="s">
        <v>146</v>
      </c>
      <c r="G1943" s="28" t="s">
        <v>147</v>
      </c>
    </row>
    <row r="1944" spans="1:7" ht="21.75" hidden="1" customHeight="1">
      <c r="A1944" s="27" t="s">
        <v>55</v>
      </c>
      <c r="B1944" s="28" t="s">
        <v>148</v>
      </c>
      <c r="C1944" s="30" t="s">
        <v>64</v>
      </c>
      <c r="D1944" s="262" t="s">
        <v>99</v>
      </c>
      <c r="E1944" s="32" t="s">
        <v>90</v>
      </c>
      <c r="F1944" s="266" t="s">
        <v>149</v>
      </c>
      <c r="G1944" s="28" t="s">
        <v>150</v>
      </c>
    </row>
    <row r="1945" spans="1:7" ht="21.75" hidden="1" customHeight="1">
      <c r="A1945" s="27" t="s">
        <v>55</v>
      </c>
      <c r="B1945" s="5" t="s">
        <v>151</v>
      </c>
      <c r="C1945" s="30" t="s">
        <v>64</v>
      </c>
      <c r="D1945" s="262" t="s">
        <v>99</v>
      </c>
      <c r="E1945" s="32" t="s">
        <v>90</v>
      </c>
      <c r="F1945" s="5" t="s">
        <v>152</v>
      </c>
      <c r="G1945" s="33" t="s">
        <v>147</v>
      </c>
    </row>
    <row r="1946" spans="1:7" ht="21.75" hidden="1" customHeight="1">
      <c r="A1946" s="27" t="s">
        <v>55</v>
      </c>
      <c r="B1946" s="5" t="s">
        <v>153</v>
      </c>
      <c r="C1946" s="30" t="s">
        <v>64</v>
      </c>
      <c r="D1946" s="33" t="s">
        <v>94</v>
      </c>
      <c r="E1946" s="32" t="s">
        <v>90</v>
      </c>
      <c r="F1946" s="5" t="s">
        <v>154</v>
      </c>
      <c r="G1946" s="33" t="s">
        <v>155</v>
      </c>
    </row>
    <row r="1947" spans="1:7" ht="21.75" hidden="1" customHeight="1">
      <c r="A1947" s="27" t="s">
        <v>55</v>
      </c>
      <c r="B1947" s="5" t="s">
        <v>156</v>
      </c>
      <c r="C1947" s="30" t="s">
        <v>64</v>
      </c>
      <c r="D1947" s="33" t="s">
        <v>115</v>
      </c>
      <c r="E1947" s="32" t="s">
        <v>90</v>
      </c>
      <c r="F1947" s="5" t="s">
        <v>157</v>
      </c>
      <c r="G1947" s="33" t="s">
        <v>155</v>
      </c>
    </row>
    <row r="1948" spans="1:7" ht="21.75" hidden="1" customHeight="1">
      <c r="A1948" s="27" t="s">
        <v>55</v>
      </c>
      <c r="B1948" s="5" t="s">
        <v>158</v>
      </c>
      <c r="C1948" s="30" t="s">
        <v>64</v>
      </c>
      <c r="D1948" s="33" t="s">
        <v>99</v>
      </c>
      <c r="E1948" s="32" t="s">
        <v>90</v>
      </c>
      <c r="F1948" s="5" t="s">
        <v>159</v>
      </c>
      <c r="G1948" s="33" t="s">
        <v>155</v>
      </c>
    </row>
    <row r="1949" spans="1:7" ht="21.75" hidden="1" customHeight="1">
      <c r="A1949" s="27" t="s">
        <v>55</v>
      </c>
      <c r="B1949" s="5" t="s">
        <v>160</v>
      </c>
      <c r="C1949" s="30" t="s">
        <v>64</v>
      </c>
      <c r="D1949" s="33" t="s">
        <v>161</v>
      </c>
      <c r="E1949" s="32"/>
      <c r="F1949" s="266"/>
      <c r="G1949" s="28"/>
    </row>
    <row r="1950" spans="1:7" ht="21.75" hidden="1" customHeight="1">
      <c r="A1950" s="27" t="s">
        <v>55</v>
      </c>
      <c r="C1950" s="30" t="s">
        <v>64</v>
      </c>
      <c r="E1950" s="32"/>
      <c r="F1950" s="266"/>
      <c r="G1950" s="28"/>
    </row>
    <row r="1951" spans="1:7" ht="21.75" hidden="1" customHeight="1">
      <c r="A1951" s="27" t="s">
        <v>55</v>
      </c>
      <c r="C1951" s="30" t="s">
        <v>64</v>
      </c>
      <c r="E1951" s="32"/>
      <c r="F1951" s="266"/>
      <c r="G1951" s="28"/>
    </row>
    <row r="1952" spans="1:7" ht="21.75" hidden="1" customHeight="1">
      <c r="A1952" s="27" t="s">
        <v>55</v>
      </c>
      <c r="C1952" s="30" t="s">
        <v>64</v>
      </c>
      <c r="E1952" s="32"/>
      <c r="F1952" s="266"/>
      <c r="G1952" s="28"/>
    </row>
    <row r="1953" spans="1:9" ht="21.75" hidden="1" customHeight="1">
      <c r="A1953" s="27" t="s">
        <v>55</v>
      </c>
      <c r="C1953" s="30" t="s">
        <v>64</v>
      </c>
      <c r="E1953" s="32"/>
      <c r="F1953" s="266"/>
      <c r="G1953" s="28"/>
    </row>
    <row r="1954" spans="1:9" ht="21.75" hidden="1" customHeight="1">
      <c r="A1954" s="27" t="s">
        <v>55</v>
      </c>
      <c r="B1954" s="5" t="s">
        <v>116</v>
      </c>
      <c r="C1954" s="30" t="s">
        <v>64</v>
      </c>
      <c r="D1954" s="33" t="s">
        <v>161</v>
      </c>
      <c r="E1954" s="34"/>
      <c r="F1954" s="266" t="s">
        <v>162</v>
      </c>
      <c r="G1954" s="28" t="s">
        <v>147</v>
      </c>
    </row>
    <row r="1955" spans="1:9" ht="21.75" hidden="1" customHeight="1">
      <c r="A1955" s="27" t="s">
        <v>55</v>
      </c>
      <c r="B1955" s="28" t="s">
        <v>138</v>
      </c>
      <c r="C1955" s="30" t="s">
        <v>64</v>
      </c>
      <c r="D1955" s="262" t="s">
        <v>131</v>
      </c>
      <c r="E1955" s="32"/>
      <c r="F1955" s="266"/>
      <c r="G1955" s="28"/>
    </row>
    <row r="1956" spans="1:9" ht="8.25" hidden="1" customHeight="1">
      <c r="A1956" s="19"/>
      <c r="B1956" s="314"/>
      <c r="C1956" s="314"/>
      <c r="D1956" s="314"/>
      <c r="E1956" s="314"/>
      <c r="F1956" s="314"/>
      <c r="G1956" s="314"/>
    </row>
    <row r="1957" spans="1:9" ht="21" hidden="1" customHeight="1">
      <c r="A1957" s="303" t="s">
        <v>273</v>
      </c>
      <c r="B1957" s="303"/>
      <c r="C1957" s="303"/>
      <c r="D1957" s="303"/>
      <c r="E1957" s="303"/>
      <c r="F1957" s="303"/>
      <c r="G1957" s="303"/>
    </row>
    <row r="1958" spans="1:9" ht="21.75" hidden="1" customHeight="1">
      <c r="A1958" s="303" t="s">
        <v>163</v>
      </c>
      <c r="B1958" s="303"/>
      <c r="C1958" s="303"/>
      <c r="D1958" s="303"/>
      <c r="E1958" s="303"/>
      <c r="F1958" s="303"/>
      <c r="G1958" s="303"/>
    </row>
    <row r="1959" spans="1:9" ht="36" hidden="1" customHeight="1">
      <c r="A1959" s="315" t="s">
        <v>164</v>
      </c>
      <c r="B1959" s="315"/>
      <c r="C1959" s="315"/>
      <c r="D1959" s="315"/>
      <c r="E1959" s="315"/>
      <c r="F1959" s="315"/>
      <c r="G1959" s="315"/>
      <c r="H1959" s="36"/>
      <c r="I1959" s="37"/>
    </row>
    <row r="1960" spans="1:9" s="40" customFormat="1" ht="3" hidden="1" customHeight="1">
      <c r="A1960" s="359"/>
      <c r="B1960" s="359"/>
      <c r="C1960" s="359"/>
      <c r="D1960" s="359"/>
      <c r="E1960" s="359"/>
      <c r="F1960" s="359"/>
      <c r="G1960" s="359"/>
      <c r="H1960" s="38"/>
      <c r="I1960" s="39"/>
    </row>
    <row r="1961" spans="1:9" s="40" customFormat="1" ht="32.25" hidden="1" customHeight="1">
      <c r="A1961" s="41" t="s">
        <v>55</v>
      </c>
      <c r="B1961" s="360" t="s">
        <v>165</v>
      </c>
      <c r="C1961" s="360"/>
      <c r="D1961" s="360"/>
      <c r="E1961" s="360"/>
      <c r="F1961" s="360"/>
      <c r="G1961" s="360"/>
      <c r="H1961" s="42" t="s">
        <v>166</v>
      </c>
      <c r="I1961" s="43"/>
    </row>
    <row r="1962" spans="1:9" s="40" customFormat="1" ht="32.25" hidden="1" customHeight="1">
      <c r="A1962" s="41" t="s">
        <v>55</v>
      </c>
      <c r="B1962" s="360" t="s">
        <v>167</v>
      </c>
      <c r="C1962" s="360"/>
      <c r="D1962" s="360"/>
      <c r="E1962" s="360"/>
      <c r="F1962" s="360"/>
      <c r="G1962" s="360"/>
      <c r="H1962" s="42" t="s">
        <v>168</v>
      </c>
      <c r="I1962" s="44"/>
    </row>
    <row r="1963" spans="1:9" s="40" customFormat="1" ht="32.25" hidden="1" customHeight="1">
      <c r="A1963" s="41" t="s">
        <v>55</v>
      </c>
      <c r="B1963" s="360" t="s">
        <v>169</v>
      </c>
      <c r="C1963" s="360"/>
      <c r="D1963" s="360"/>
      <c r="E1963" s="360"/>
      <c r="F1963" s="360"/>
      <c r="G1963" s="360"/>
      <c r="H1963" s="361" t="s">
        <v>170</v>
      </c>
      <c r="I1963" s="362"/>
    </row>
    <row r="1964" spans="1:9" s="48" customFormat="1" hidden="1">
      <c r="A1964" s="45" t="s">
        <v>81</v>
      </c>
      <c r="B1964" s="350" t="s">
        <v>171</v>
      </c>
      <c r="C1964" s="350"/>
      <c r="D1964" s="350"/>
      <c r="E1964" s="350"/>
      <c r="F1964" s="350"/>
      <c r="G1964" s="350"/>
      <c r="H1964" s="46"/>
      <c r="I1964" s="47"/>
    </row>
    <row r="1965" spans="1:9" s="49" customFormat="1" ht="10.5" hidden="1" customHeight="1">
      <c r="B1965" s="18"/>
      <c r="C1965" s="18"/>
      <c r="D1965" s="18"/>
      <c r="E1965" s="18"/>
      <c r="F1965" s="18"/>
      <c r="G1965" s="50"/>
    </row>
    <row r="1966" spans="1:9" s="52" customFormat="1" ht="24.75" hidden="1" customHeight="1">
      <c r="A1966" s="51" t="s">
        <v>1</v>
      </c>
      <c r="B1966" s="51" t="s">
        <v>172</v>
      </c>
      <c r="C1966" s="65"/>
      <c r="D1966" s="51" t="s">
        <v>173</v>
      </c>
      <c r="E1966" s="51" t="s">
        <v>174</v>
      </c>
      <c r="F1966" s="51" t="s">
        <v>175</v>
      </c>
      <c r="G1966" s="51" t="s">
        <v>176</v>
      </c>
      <c r="I1966" s="268"/>
    </row>
    <row r="1967" spans="1:9" ht="16.350000000000001" hidden="1" customHeight="1">
      <c r="A1967" s="54">
        <v>1</v>
      </c>
      <c r="B1967" s="55" t="s">
        <v>177</v>
      </c>
      <c r="C1967" s="202" t="s">
        <v>64</v>
      </c>
      <c r="D1967" s="57" t="s">
        <v>278</v>
      </c>
      <c r="E1967" s="57" t="str">
        <f>D1967</f>
        <v>Chở người và hàng hóa</v>
      </c>
      <c r="F1967" s="57" t="str">
        <f>D1967</f>
        <v>Chở người và hàng hóa</v>
      </c>
      <c r="G1967" s="57" t="str">
        <f>D1967</f>
        <v>Chở người và hàng hóa</v>
      </c>
    </row>
    <row r="1968" spans="1:9" ht="18.600000000000001" hidden="1" customHeight="1">
      <c r="A1968" s="54">
        <v>2</v>
      </c>
      <c r="B1968" s="55" t="s">
        <v>178</v>
      </c>
      <c r="C1968" s="202" t="s">
        <v>64</v>
      </c>
      <c r="D1968" s="58" t="s">
        <v>432</v>
      </c>
      <c r="E1968" s="58" t="str">
        <f>D1968</f>
        <v>Ô tô tải (thùng kín)</v>
      </c>
      <c r="F1968" s="58" t="str">
        <f>D1968</f>
        <v>Ô tô tải (thùng kín)</v>
      </c>
      <c r="G1968" s="58" t="str">
        <f>D1968</f>
        <v>Ô tô tải (thùng kín)</v>
      </c>
    </row>
    <row r="1969" spans="1:9" hidden="1">
      <c r="A1969" s="59" t="s">
        <v>55</v>
      </c>
      <c r="B1969" s="55" t="s">
        <v>179</v>
      </c>
      <c r="C1969" s="202"/>
      <c r="D1969" s="58" t="str">
        <f>D1906</f>
        <v>ISUZU</v>
      </c>
      <c r="E1969" s="58" t="str">
        <f>D1969</f>
        <v>ISUZU</v>
      </c>
      <c r="F1969" s="58" t="str">
        <f>E1969</f>
        <v>ISUZU</v>
      </c>
      <c r="G1969" s="58" t="str">
        <f>F1969</f>
        <v>ISUZU</v>
      </c>
    </row>
    <row r="1970" spans="1:9" hidden="1">
      <c r="A1970" s="59" t="s">
        <v>55</v>
      </c>
      <c r="B1970" s="55" t="s">
        <v>3</v>
      </c>
      <c r="C1970" s="202"/>
      <c r="D1970" s="60">
        <f>D1908</f>
        <v>2020</v>
      </c>
      <c r="E1970" s="60">
        <f>D1970</f>
        <v>2020</v>
      </c>
      <c r="F1970" s="60" t="s">
        <v>419</v>
      </c>
      <c r="G1970" s="60" t="s">
        <v>419</v>
      </c>
    </row>
    <row r="1971" spans="1:9" hidden="1">
      <c r="A1971" s="59" t="s">
        <v>55</v>
      </c>
      <c r="B1971" s="55" t="s">
        <v>4</v>
      </c>
      <c r="C1971" s="202"/>
      <c r="D1971" s="58" t="str">
        <f>D1907</f>
        <v>Việt Nam</v>
      </c>
      <c r="E1971" s="58" t="str">
        <f>D1971</f>
        <v>Việt Nam</v>
      </c>
      <c r="F1971" s="58" t="str">
        <f>D1971</f>
        <v>Việt Nam</v>
      </c>
      <c r="G1971" s="58" t="str">
        <f>D1971</f>
        <v>Việt Nam</v>
      </c>
    </row>
    <row r="1972" spans="1:9" ht="85.35" hidden="1" customHeight="1">
      <c r="A1972" s="54">
        <v>3</v>
      </c>
      <c r="B1972" s="55" t="s">
        <v>180</v>
      </c>
      <c r="C1972" s="203" t="s">
        <v>64</v>
      </c>
      <c r="D1972" s="152"/>
      <c r="E1972" s="153" t="s">
        <v>415</v>
      </c>
      <c r="F1972" s="153" t="s">
        <v>417</v>
      </c>
      <c r="G1972" s="153" t="s">
        <v>420</v>
      </c>
    </row>
    <row r="1973" spans="1:9" s="63" customFormat="1" ht="21" hidden="1" customHeight="1">
      <c r="A1973" s="54">
        <v>4</v>
      </c>
      <c r="B1973" s="61" t="s">
        <v>181</v>
      </c>
      <c r="C1973" s="204" t="s">
        <v>64</v>
      </c>
      <c r="D1973" s="62" t="s">
        <v>279</v>
      </c>
      <c r="E1973" s="62" t="s">
        <v>279</v>
      </c>
      <c r="F1973" s="62" t="s">
        <v>279</v>
      </c>
      <c r="G1973" s="62" t="s">
        <v>279</v>
      </c>
      <c r="I1973" s="19"/>
    </row>
    <row r="1974" spans="1:9" s="67" customFormat="1" ht="30.6" hidden="1" customHeight="1">
      <c r="A1974" s="64">
        <v>5</v>
      </c>
      <c r="B1974" s="65" t="s">
        <v>182</v>
      </c>
      <c r="C1974" s="205" t="s">
        <v>64</v>
      </c>
      <c r="D1974" s="66" t="s">
        <v>183</v>
      </c>
      <c r="E1974" s="66" t="s">
        <v>183</v>
      </c>
      <c r="F1974" s="66" t="s">
        <v>183</v>
      </c>
      <c r="G1974" s="66" t="s">
        <v>183</v>
      </c>
      <c r="I1974" s="68"/>
    </row>
    <row r="1975" spans="1:9" ht="16.7" hidden="1" customHeight="1">
      <c r="A1975" s="269">
        <v>6</v>
      </c>
      <c r="B1975" s="70" t="s">
        <v>184</v>
      </c>
      <c r="C1975" s="205" t="s">
        <v>64</v>
      </c>
      <c r="D1975" s="71"/>
      <c r="E1975" s="72">
        <v>415000000</v>
      </c>
      <c r="F1975" s="72">
        <v>465000000</v>
      </c>
      <c r="G1975" s="72">
        <v>432000000</v>
      </c>
    </row>
    <row r="1976" spans="1:9" ht="21" hidden="1" customHeight="1">
      <c r="A1976" s="269">
        <v>7</v>
      </c>
      <c r="B1976" s="70" t="s">
        <v>185</v>
      </c>
      <c r="C1976" s="205" t="s">
        <v>64</v>
      </c>
      <c r="D1976" s="71"/>
      <c r="E1976" s="73">
        <v>0.92</v>
      </c>
      <c r="F1976" s="73">
        <v>0.9</v>
      </c>
      <c r="G1976" s="73">
        <v>0.92</v>
      </c>
      <c r="I1976" s="74" t="e">
        <f>E2090</f>
        <v>#REF!</v>
      </c>
    </row>
    <row r="1977" spans="1:9" ht="18" hidden="1" customHeight="1">
      <c r="A1977" s="269">
        <v>8</v>
      </c>
      <c r="B1977" s="70" t="s">
        <v>186</v>
      </c>
      <c r="C1977" s="205" t="s">
        <v>64</v>
      </c>
      <c r="D1977" s="71"/>
      <c r="E1977" s="75" t="s">
        <v>281</v>
      </c>
      <c r="F1977" s="75" t="s">
        <v>281</v>
      </c>
      <c r="G1977" s="75" t="s">
        <v>281</v>
      </c>
    </row>
    <row r="1978" spans="1:9" ht="20.45" hidden="1" customHeight="1">
      <c r="A1978" s="269">
        <v>9</v>
      </c>
      <c r="B1978" s="65" t="s">
        <v>187</v>
      </c>
      <c r="C1978" s="205" t="s">
        <v>64</v>
      </c>
      <c r="D1978" s="76" t="s">
        <v>188</v>
      </c>
      <c r="E1978" s="76" t="s">
        <v>188</v>
      </c>
      <c r="F1978" s="76" t="s">
        <v>188</v>
      </c>
      <c r="G1978" s="76" t="s">
        <v>188</v>
      </c>
    </row>
    <row r="1979" spans="1:9" ht="16.7" hidden="1" customHeight="1">
      <c r="A1979" s="77" t="s">
        <v>55</v>
      </c>
      <c r="B1979" s="65" t="s">
        <v>69</v>
      </c>
      <c r="C1979" s="205"/>
      <c r="D1979" s="76" t="str">
        <f>D1912</f>
        <v>Trắng</v>
      </c>
      <c r="E1979" s="76" t="s">
        <v>277</v>
      </c>
      <c r="F1979" s="76" t="s">
        <v>411</v>
      </c>
      <c r="G1979" s="76" t="s">
        <v>385</v>
      </c>
    </row>
    <row r="1980" spans="1:9" ht="16.7" hidden="1" customHeight="1">
      <c r="A1980" s="77" t="s">
        <v>55</v>
      </c>
      <c r="B1980" s="65" t="s">
        <v>189</v>
      </c>
      <c r="C1980" s="205"/>
      <c r="D1980" s="76" t="str">
        <f>D1920</f>
        <v>29H - 411.13</v>
      </c>
      <c r="E1980" s="76" t="s">
        <v>381</v>
      </c>
      <c r="F1980" s="76" t="s">
        <v>280</v>
      </c>
      <c r="G1980" s="76" t="s">
        <v>433</v>
      </c>
    </row>
    <row r="1981" spans="1:9" ht="16.7" hidden="1" customHeight="1">
      <c r="A1981" s="77" t="s">
        <v>55</v>
      </c>
      <c r="B1981" s="65" t="s">
        <v>190</v>
      </c>
      <c r="C1981" s="205"/>
      <c r="D1981" s="76">
        <v>129160</v>
      </c>
      <c r="E1981" s="76" t="s">
        <v>226</v>
      </c>
      <c r="F1981" s="76">
        <v>60000</v>
      </c>
      <c r="G1981" s="76" t="s">
        <v>226</v>
      </c>
    </row>
    <row r="1982" spans="1:9" ht="30.6" hidden="1" customHeight="1">
      <c r="A1982" s="64">
        <v>10</v>
      </c>
      <c r="B1982" s="65" t="s">
        <v>283</v>
      </c>
      <c r="C1982" s="205" t="s">
        <v>64</v>
      </c>
      <c r="D1982" s="71"/>
      <c r="E1982" s="79">
        <f>E1975*E1976</f>
        <v>381800000</v>
      </c>
      <c r="F1982" s="79">
        <f>F1975*F1976</f>
        <v>418500000</v>
      </c>
      <c r="G1982" s="79">
        <f>G1975*G1976</f>
        <v>397440000</v>
      </c>
    </row>
    <row r="1983" spans="1:9" ht="18.600000000000001" hidden="1" customHeight="1">
      <c r="A1983" s="269">
        <v>11</v>
      </c>
      <c r="B1983" s="70" t="s">
        <v>191</v>
      </c>
      <c r="C1983" s="205" t="s">
        <v>64</v>
      </c>
      <c r="D1983" s="80"/>
      <c r="E1983" s="16" t="s">
        <v>416</v>
      </c>
      <c r="F1983" s="81" t="s">
        <v>418</v>
      </c>
      <c r="G1983" s="81" t="s">
        <v>421</v>
      </c>
    </row>
    <row r="1984" spans="1:9" ht="21" hidden="1" customHeight="1">
      <c r="A1984" s="269">
        <v>12</v>
      </c>
      <c r="B1984" s="70" t="s">
        <v>192</v>
      </c>
      <c r="C1984" s="205" t="s">
        <v>64</v>
      </c>
      <c r="D1984" s="82"/>
      <c r="E1984" s="82" t="str">
        <f>D1973</f>
        <v>Tháng 10 năm 2023</v>
      </c>
      <c r="F1984" s="82" t="str">
        <f>E1984</f>
        <v>Tháng 10 năm 2023</v>
      </c>
      <c r="G1984" s="82" t="str">
        <f>E1984</f>
        <v>Tháng 10 năm 2023</v>
      </c>
    </row>
    <row r="1985" spans="1:9" hidden="1">
      <c r="G1985" s="83"/>
    </row>
    <row r="1986" spans="1:9" ht="22.5" hidden="1" customHeight="1">
      <c r="A1986" s="303" t="s">
        <v>193</v>
      </c>
      <c r="B1986" s="303"/>
      <c r="C1986" s="303"/>
      <c r="D1986" s="303"/>
      <c r="E1986" s="303"/>
      <c r="F1986" s="303"/>
      <c r="G1986" s="303"/>
    </row>
    <row r="1987" spans="1:9" s="40" customFormat="1" ht="54.75" hidden="1" customHeight="1">
      <c r="A1987" s="337" t="s">
        <v>194</v>
      </c>
      <c r="B1987" s="337"/>
      <c r="C1987" s="337"/>
      <c r="D1987" s="337"/>
      <c r="E1987" s="337"/>
      <c r="F1987" s="337"/>
      <c r="G1987" s="337"/>
      <c r="I1987" s="85"/>
    </row>
    <row r="1988" spans="1:9" s="40" customFormat="1" ht="72" hidden="1" customHeight="1">
      <c r="A1988" s="337" t="s">
        <v>195</v>
      </c>
      <c r="B1988" s="337"/>
      <c r="C1988" s="337"/>
      <c r="D1988" s="337"/>
      <c r="E1988" s="337"/>
      <c r="F1988" s="337"/>
      <c r="G1988" s="337"/>
      <c r="I1988" s="85"/>
    </row>
    <row r="1989" spans="1:9" s="40" customFormat="1" ht="21" hidden="1" customHeight="1">
      <c r="A1989" s="363" t="s">
        <v>196</v>
      </c>
      <c r="B1989" s="363"/>
      <c r="C1989" s="363"/>
      <c r="D1989" s="363"/>
      <c r="E1989" s="363"/>
      <c r="F1989" s="363"/>
      <c r="G1989" s="363"/>
      <c r="I1989" s="85"/>
    </row>
    <row r="1990" spans="1:9" s="40" customFormat="1" ht="21" hidden="1" customHeight="1">
      <c r="A1990" s="86" t="s">
        <v>55</v>
      </c>
      <c r="B1990" s="337" t="s">
        <v>197</v>
      </c>
      <c r="C1990" s="337"/>
      <c r="D1990" s="337"/>
      <c r="E1990" s="337"/>
      <c r="F1990" s="337"/>
      <c r="G1990" s="337"/>
      <c r="I1990" s="85"/>
    </row>
    <row r="1991" spans="1:9" s="40" customFormat="1" ht="21" hidden="1" customHeight="1">
      <c r="A1991" s="87"/>
      <c r="B1991" s="88" t="s">
        <v>198</v>
      </c>
      <c r="C1991" s="88"/>
      <c r="D1991" s="355" t="str">
        <f>D2054&amp;". Do lấy TSĐG làm chuẩn nên tổ thẩm định đánh giá TSĐG đạt tỷ lệ 100%"</f>
        <v>Giấy đăng ký xe, đăng kiểm xe. Do lấy TSĐG làm chuẩn nên tổ thẩm định đánh giá TSĐG đạt tỷ lệ 100%</v>
      </c>
      <c r="E1991" s="356"/>
      <c r="F1991" s="356"/>
      <c r="G1991" s="356"/>
      <c r="I1991" s="85"/>
    </row>
    <row r="1992" spans="1:9" s="40" customFormat="1" ht="21" hidden="1" customHeight="1">
      <c r="A1992" s="86" t="s">
        <v>199</v>
      </c>
      <c r="B1992" s="88" t="s">
        <v>200</v>
      </c>
      <c r="C1992" s="88" t="s">
        <v>64</v>
      </c>
      <c r="D1992" s="358" t="str">
        <f>E2054</f>
        <v>Giấy đăng ký xe, đăng kiểm xe</v>
      </c>
      <c r="E1992" s="358"/>
      <c r="F1992" s="332" t="str">
        <f>IF(D1993&gt;100%,"Lợi thế hơn tài sản thẩm định giá",IF(D1993=100%,"Tương đương tài sản thẩm định giá",IF(D1993&lt;100%,"Kém lợi thế hơn tài sản thẩm định giá")))</f>
        <v>Tương đương tài sản thẩm định giá</v>
      </c>
      <c r="G1992" s="332"/>
      <c r="I1992" s="85"/>
    </row>
    <row r="1993" spans="1:9" s="40" customFormat="1" ht="21" hidden="1" customHeight="1">
      <c r="A1993" s="86"/>
      <c r="B1993" s="271" t="s">
        <v>201</v>
      </c>
      <c r="C1993" s="88" t="s">
        <v>64</v>
      </c>
      <c r="D1993" s="90">
        <f>E2055</f>
        <v>1</v>
      </c>
      <c r="E1993" s="271"/>
      <c r="F1993" s="271"/>
      <c r="G1993" s="272"/>
      <c r="I1993" s="85"/>
    </row>
    <row r="1994" spans="1:9" s="40" customFormat="1" ht="21" hidden="1" customHeight="1">
      <c r="A1994" s="86" t="s">
        <v>199</v>
      </c>
      <c r="B1994" s="88" t="s">
        <v>202</v>
      </c>
      <c r="C1994" s="88" t="s">
        <v>64</v>
      </c>
      <c r="D1994" s="91" t="str">
        <f>F2054</f>
        <v>Giấy đăng ký xe, đăng kiểm xe</v>
      </c>
      <c r="E1994" s="92"/>
      <c r="F1994" s="332" t="str">
        <f>IF(D1995&gt;100%,"Lợi thế hơn tài sản thẩm định giá",IF(D1995=100%,"Tương đương tài sản thẩm định giá",IF(D1995&lt;100%,"Kém lợi thế hơn tài sản thẩm định giá")))</f>
        <v>Tương đương tài sản thẩm định giá</v>
      </c>
      <c r="G1994" s="332"/>
      <c r="I1994" s="85"/>
    </row>
    <row r="1995" spans="1:9" s="40" customFormat="1" ht="21" hidden="1" customHeight="1">
      <c r="A1995" s="86"/>
      <c r="B1995" s="271" t="s">
        <v>203</v>
      </c>
      <c r="C1995" s="88" t="s">
        <v>64</v>
      </c>
      <c r="D1995" s="90">
        <f>F2055</f>
        <v>1</v>
      </c>
      <c r="E1995" s="271"/>
      <c r="F1995" s="271"/>
      <c r="G1995" s="272"/>
      <c r="I1995" s="85"/>
    </row>
    <row r="1996" spans="1:9" s="40" customFormat="1" ht="21" hidden="1" customHeight="1">
      <c r="A1996" s="86" t="s">
        <v>199</v>
      </c>
      <c r="B1996" s="88" t="s">
        <v>204</v>
      </c>
      <c r="C1996" s="88" t="s">
        <v>64</v>
      </c>
      <c r="D1996" s="91" t="str">
        <f>G2054</f>
        <v>Giấy đăng ký xe, đăng kiểm xe</v>
      </c>
      <c r="E1996" s="92"/>
      <c r="F1996" s="332" t="str">
        <f>IF(D1997&gt;100%,"Lợi thế hơn tài sản thẩm định giá",IF(D1997=100%,"Tương đương tài sản thẩm định giá",IF(D1997&lt;100%,"Kém lợi thế hơn tài sản thẩm định giá")))</f>
        <v>Tương đương tài sản thẩm định giá</v>
      </c>
      <c r="G1996" s="332"/>
      <c r="I1996" s="85"/>
    </row>
    <row r="1997" spans="1:9" s="40" customFormat="1" ht="21" hidden="1" customHeight="1">
      <c r="A1997" s="86"/>
      <c r="B1997" s="271" t="s">
        <v>205</v>
      </c>
      <c r="C1997" s="88" t="s">
        <v>64</v>
      </c>
      <c r="D1997" s="90">
        <f>G2055</f>
        <v>1</v>
      </c>
      <c r="E1997" s="271"/>
      <c r="F1997" s="271"/>
      <c r="G1997" s="271"/>
      <c r="I1997" s="85"/>
    </row>
    <row r="1998" spans="1:9" s="40" customFormat="1" ht="21" hidden="1" customHeight="1">
      <c r="A1998" s="86" t="s">
        <v>55</v>
      </c>
      <c r="B1998" s="337" t="s">
        <v>206</v>
      </c>
      <c r="C1998" s="337"/>
      <c r="D1998" s="337"/>
      <c r="E1998" s="337"/>
      <c r="F1998" s="337"/>
      <c r="G1998" s="337"/>
      <c r="I1998" s="85"/>
    </row>
    <row r="1999" spans="1:9" s="40" customFormat="1" ht="21" hidden="1" customHeight="1">
      <c r="A1999" s="87"/>
      <c r="B1999" s="88" t="s">
        <v>198</v>
      </c>
      <c r="C1999" s="88"/>
      <c r="D1999" s="355" t="str">
        <f>D2059&amp;". Do lấy TSĐG làm chuẩn nên tổ thẩm định đánh giá TSĐG đạt tỷ lệ 100%"</f>
        <v>2020. Do lấy TSĐG làm chuẩn nên tổ thẩm định đánh giá TSĐG đạt tỷ lệ 100%</v>
      </c>
      <c r="E1999" s="356"/>
      <c r="F1999" s="356"/>
      <c r="G1999" s="356"/>
      <c r="I1999" s="85"/>
    </row>
    <row r="2000" spans="1:9" s="40" customFormat="1" ht="21" hidden="1" customHeight="1">
      <c r="A2000" s="86" t="s">
        <v>199</v>
      </c>
      <c r="B2000" s="88" t="s">
        <v>200</v>
      </c>
      <c r="C2000" s="88" t="s">
        <v>64</v>
      </c>
      <c r="D2000" s="358" t="s">
        <v>207</v>
      </c>
      <c r="E2000" s="358"/>
      <c r="F2000" s="332" t="str">
        <f>IF(D2001&gt;100%,"Lợi thế hơn tài sản thẩm định giá",IF(D2001=100%,"Tương đương tài sản thẩm định giá",IF(D2001&lt;100%,"Kém lợi thế hơn tài sản thẩm định giá")))</f>
        <v>Tương đương tài sản thẩm định giá</v>
      </c>
      <c r="G2000" s="332"/>
      <c r="I2000" s="85"/>
    </row>
    <row r="2001" spans="1:9" s="40" customFormat="1" ht="21" hidden="1" customHeight="1">
      <c r="A2001" s="86"/>
      <c r="B2001" s="271" t="s">
        <v>201</v>
      </c>
      <c r="C2001" s="88" t="s">
        <v>64</v>
      </c>
      <c r="D2001" s="90">
        <f>E2060</f>
        <v>1</v>
      </c>
      <c r="E2001" s="271"/>
      <c r="F2001" s="271"/>
      <c r="G2001" s="272"/>
      <c r="I2001" s="85"/>
    </row>
    <row r="2002" spans="1:9" s="40" customFormat="1" ht="21" hidden="1" customHeight="1">
      <c r="A2002" s="86" t="s">
        <v>199</v>
      </c>
      <c r="B2002" s="88" t="s">
        <v>202</v>
      </c>
      <c r="C2002" s="88" t="s">
        <v>64</v>
      </c>
      <c r="D2002" s="91" t="s">
        <v>207</v>
      </c>
      <c r="E2002" s="92"/>
      <c r="F2002" s="332" t="str">
        <f>IF(D2003&gt;100%,"Lợi thế hơn tài sản thẩm định giá",IF(D2003=100%,"Tương đương tài sản thẩm định giá",IF(D2003&lt;100%,"Kém lợi thế hơn tài sản thẩm định giá")))</f>
        <v>Lợi thế hơn tài sản thẩm định giá</v>
      </c>
      <c r="G2002" s="332"/>
      <c r="I2002" s="85"/>
    </row>
    <row r="2003" spans="1:9" s="40" customFormat="1" ht="21" hidden="1" customHeight="1">
      <c r="A2003" s="86"/>
      <c r="B2003" s="271" t="s">
        <v>203</v>
      </c>
      <c r="C2003" s="88" t="s">
        <v>64</v>
      </c>
      <c r="D2003" s="90">
        <f>F2060</f>
        <v>1.1000000000000001</v>
      </c>
      <c r="E2003" s="271"/>
      <c r="F2003" s="271"/>
      <c r="G2003" s="272"/>
      <c r="I2003" s="85"/>
    </row>
    <row r="2004" spans="1:9" s="40" customFormat="1" ht="21" hidden="1" customHeight="1">
      <c r="A2004" s="86" t="s">
        <v>199</v>
      </c>
      <c r="B2004" s="88" t="s">
        <v>204</v>
      </c>
      <c r="C2004" s="88" t="s">
        <v>64</v>
      </c>
      <c r="D2004" s="91" t="s">
        <v>207</v>
      </c>
      <c r="E2004" s="92"/>
      <c r="F2004" s="332" t="str">
        <f>IF(D2005&gt;100%,"Lợi thế hơn tài sản thẩm định giá",IF(D2005=100%,"Tương đương tài sản thẩm định giá",IF(D2005&lt;100%,"Kém lợi thế hơn tài sản thẩm định giá")))</f>
        <v>Lợi thế hơn tài sản thẩm định giá</v>
      </c>
      <c r="G2004" s="332"/>
      <c r="I2004" s="85"/>
    </row>
    <row r="2005" spans="1:9" s="40" customFormat="1" ht="21" hidden="1" customHeight="1">
      <c r="A2005" s="86"/>
      <c r="B2005" s="271" t="s">
        <v>205</v>
      </c>
      <c r="C2005" s="88" t="s">
        <v>64</v>
      </c>
      <c r="D2005" s="90">
        <f>G2060</f>
        <v>1.1000000000000001</v>
      </c>
      <c r="E2005" s="271"/>
      <c r="F2005" s="271"/>
      <c r="G2005" s="271"/>
      <c r="I2005" s="85"/>
    </row>
    <row r="2006" spans="1:9" s="272" customFormat="1" ht="21" hidden="1" customHeight="1">
      <c r="A2006" s="86" t="s">
        <v>55</v>
      </c>
      <c r="B2006" s="337" t="s">
        <v>208</v>
      </c>
      <c r="C2006" s="337"/>
      <c r="D2006" s="337"/>
      <c r="E2006" s="337"/>
      <c r="F2006" s="337"/>
      <c r="G2006" s="337"/>
      <c r="I2006" s="93"/>
    </row>
    <row r="2007" spans="1:9" s="272" customFormat="1" ht="23.45" hidden="1" customHeight="1">
      <c r="A2007" s="87"/>
      <c r="B2007" s="88" t="s">
        <v>198</v>
      </c>
      <c r="C2007" s="88"/>
      <c r="D2007" s="355" t="str">
        <f>D2064&amp;". Do lấy TSĐG làm chuẩn nên tổ thẩm định đánh giá TSĐG đạt tỷ lệ 100%"</f>
        <v>Trắng. Do lấy TSĐG làm chuẩn nên tổ thẩm định đánh giá TSĐG đạt tỷ lệ 100%</v>
      </c>
      <c r="E2007" s="356"/>
      <c r="F2007" s="356"/>
      <c r="G2007" s="356"/>
      <c r="I2007" s="93"/>
    </row>
    <row r="2008" spans="1:9" s="272" customFormat="1" ht="21" hidden="1" customHeight="1">
      <c r="A2008" s="86" t="s">
        <v>199</v>
      </c>
      <c r="B2008" s="88" t="s">
        <v>200</v>
      </c>
      <c r="C2008" s="88" t="s">
        <v>64</v>
      </c>
      <c r="D2008" s="358" t="str">
        <f>E2064</f>
        <v>Trắng</v>
      </c>
      <c r="E2008" s="358"/>
      <c r="F2008" s="332" t="str">
        <f>IF(D2009&gt;100%,"Lợi thế hơn tài sản thẩm định giá",IF(D2009=100%,"Tương đương tài sản thẩm định giá",IF(D2009&lt;100%,"Kém lợi thế hơn tài sản thẩm định giá")))</f>
        <v>Tương đương tài sản thẩm định giá</v>
      </c>
      <c r="G2008" s="332"/>
      <c r="I2008" s="93"/>
    </row>
    <row r="2009" spans="1:9" s="272" customFormat="1" ht="21" hidden="1" customHeight="1">
      <c r="A2009" s="86"/>
      <c r="B2009" s="271" t="s">
        <v>201</v>
      </c>
      <c r="C2009" s="88" t="s">
        <v>64</v>
      </c>
      <c r="D2009" s="90">
        <v>1</v>
      </c>
      <c r="E2009" s="271"/>
      <c r="F2009" s="271"/>
      <c r="I2009" s="93"/>
    </row>
    <row r="2010" spans="1:9" s="272" customFormat="1" ht="21" hidden="1" customHeight="1">
      <c r="A2010" s="86" t="s">
        <v>199</v>
      </c>
      <c r="B2010" s="88" t="s">
        <v>202</v>
      </c>
      <c r="C2010" s="88" t="s">
        <v>64</v>
      </c>
      <c r="D2010" s="91" t="str">
        <f>F2064</f>
        <v>Xanh</v>
      </c>
      <c r="E2010" s="92"/>
      <c r="F2010" s="332" t="str">
        <f>IF(D2011&gt;100%,"Lợi thế hơn tài sản thẩm định giá",IF(D2011=100%,"Tương đương tài sản thẩm định giá",IF(D2011&lt;100%,"Kém lợi thế hơn tài sản thẩm định giá")))</f>
        <v>Tương đương tài sản thẩm định giá</v>
      </c>
      <c r="G2010" s="332"/>
      <c r="I2010" s="93"/>
    </row>
    <row r="2011" spans="1:9" s="272" customFormat="1" ht="21" hidden="1" customHeight="1">
      <c r="A2011" s="86"/>
      <c r="B2011" s="271" t="s">
        <v>203</v>
      </c>
      <c r="C2011" s="88" t="s">
        <v>64</v>
      </c>
      <c r="D2011" s="90">
        <v>1</v>
      </c>
      <c r="E2011" s="271"/>
      <c r="F2011" s="271"/>
      <c r="I2011" s="93"/>
    </row>
    <row r="2012" spans="1:9" s="272" customFormat="1" ht="21" hidden="1" customHeight="1">
      <c r="A2012" s="86" t="s">
        <v>199</v>
      </c>
      <c r="B2012" s="88" t="s">
        <v>204</v>
      </c>
      <c r="C2012" s="88" t="s">
        <v>64</v>
      </c>
      <c r="D2012" s="91" t="str">
        <f>G2064</f>
        <v>Đỏ</v>
      </c>
      <c r="E2012" s="92"/>
      <c r="F2012" s="332" t="str">
        <f>IF(D2013&gt;100%,"Lợi thế hơn tài sản thẩm định giá",IF(D2013=100%,"Tương đương tài sản thẩm định giá",IF(D2013&lt;100%,"Kém lợi thế hơn tài sản thẩm định giá")))</f>
        <v>Lợi thế hơn tài sản thẩm định giá</v>
      </c>
      <c r="G2012" s="332"/>
      <c r="I2012" s="93"/>
    </row>
    <row r="2013" spans="1:9" s="272" customFormat="1" ht="21" hidden="1" customHeight="1">
      <c r="A2013" s="86"/>
      <c r="B2013" s="271" t="s">
        <v>205</v>
      </c>
      <c r="C2013" s="88" t="s">
        <v>64</v>
      </c>
      <c r="D2013" s="90">
        <v>1.05</v>
      </c>
      <c r="E2013" s="271"/>
      <c r="F2013" s="271"/>
      <c r="G2013" s="271"/>
      <c r="I2013" s="93"/>
    </row>
    <row r="2014" spans="1:9" s="272" customFormat="1" ht="21" hidden="1" customHeight="1">
      <c r="A2014" s="94" t="s">
        <v>55</v>
      </c>
      <c r="B2014" s="357" t="s">
        <v>209</v>
      </c>
      <c r="C2014" s="337"/>
      <c r="D2014" s="337"/>
      <c r="E2014" s="337"/>
      <c r="F2014" s="337"/>
      <c r="G2014" s="337"/>
      <c r="I2014" s="93"/>
    </row>
    <row r="2015" spans="1:9" s="272" customFormat="1" ht="21" hidden="1" customHeight="1">
      <c r="A2015" s="87"/>
      <c r="B2015" s="88" t="s">
        <v>198</v>
      </c>
      <c r="C2015" s="88"/>
      <c r="D2015" s="355" t="str">
        <f>D2069&amp;". Do lấy TSĐG làm chuẩn nên tổ thẩm định đánh giá TSĐG đạt tỷ lệ 100%"</f>
        <v>29H - 411.13. Do lấy TSĐG làm chuẩn nên tổ thẩm định đánh giá TSĐG đạt tỷ lệ 100%</v>
      </c>
      <c r="E2015" s="356"/>
      <c r="F2015" s="356"/>
      <c r="G2015" s="356"/>
      <c r="I2015" s="93"/>
    </row>
    <row r="2016" spans="1:9" s="272" customFormat="1" ht="21" hidden="1" customHeight="1">
      <c r="A2016" s="86" t="s">
        <v>199</v>
      </c>
      <c r="B2016" s="88" t="s">
        <v>200</v>
      </c>
      <c r="C2016" s="88" t="s">
        <v>64</v>
      </c>
      <c r="D2016" s="354" t="str">
        <f>E2069</f>
        <v>Bình Dương</v>
      </c>
      <c r="E2016" s="331"/>
      <c r="F2016" s="332" t="str">
        <f>IF(D2017&gt;100%,"Lợi thế hơn tài sản thẩm định giá",IF(D2017=100%,"Tương đương tài sản thẩm định giá",IF(D2017&lt;100%,"Kém lợi thế hơn tài sản thẩm định giá")))</f>
        <v>Tương đương tài sản thẩm định giá</v>
      </c>
      <c r="G2016" s="332"/>
      <c r="I2016" s="93"/>
    </row>
    <row r="2017" spans="1:9" s="272" customFormat="1" ht="21" hidden="1" customHeight="1">
      <c r="A2017" s="86"/>
      <c r="B2017" s="271" t="s">
        <v>201</v>
      </c>
      <c r="C2017" s="88" t="s">
        <v>64</v>
      </c>
      <c r="D2017" s="90">
        <v>1</v>
      </c>
      <c r="F2017" s="271"/>
      <c r="G2017" s="271"/>
      <c r="I2017" s="93"/>
    </row>
    <row r="2018" spans="1:9" s="272" customFormat="1" ht="21" hidden="1" customHeight="1">
      <c r="A2018" s="86" t="s">
        <v>199</v>
      </c>
      <c r="B2018" s="88" t="s">
        <v>202</v>
      </c>
      <c r="C2018" s="88" t="s">
        <v>64</v>
      </c>
      <c r="D2018" s="354" t="str">
        <f>F2069</f>
        <v>Hà Nội</v>
      </c>
      <c r="E2018" s="331"/>
      <c r="F2018" s="332" t="str">
        <f>IF(D2019&gt;100%,"Lợi thế hơn tài sản thẩm định giá",IF(D2019=100%,"Tương đương tài sản thẩm định giá",IF(D2019&lt;100%,"Kém lợi thế hơn tài sản thẩm định giá")))</f>
        <v>Tương đương tài sản thẩm định giá</v>
      </c>
      <c r="G2018" s="332"/>
      <c r="I2018" s="93"/>
    </row>
    <row r="2019" spans="1:9" s="272" customFormat="1" ht="21" hidden="1" customHeight="1">
      <c r="A2019" s="86"/>
      <c r="B2019" s="271" t="s">
        <v>203</v>
      </c>
      <c r="C2019" s="88" t="s">
        <v>64</v>
      </c>
      <c r="D2019" s="90">
        <v>1</v>
      </c>
      <c r="F2019" s="271"/>
      <c r="G2019" s="271"/>
      <c r="I2019" s="93"/>
    </row>
    <row r="2020" spans="1:9" s="272" customFormat="1" ht="21" hidden="1" customHeight="1">
      <c r="A2020" s="86" t="s">
        <v>199</v>
      </c>
      <c r="B2020" s="88" t="s">
        <v>204</v>
      </c>
      <c r="C2020" s="88" t="s">
        <v>64</v>
      </c>
      <c r="D2020" s="354" t="str">
        <f>G2069</f>
        <v>Hồ Chí Minh</v>
      </c>
      <c r="E2020" s="331"/>
      <c r="F2020" s="332" t="str">
        <f>IF(D2021&gt;100%,"Lợi thế hơn tài sản thẩm định giá",IF(D2021=100%,"Tương đương tài sản thẩm định giá",IF(D2021&lt;100%,"Kém lợi thế hơn tài sản thẩm định giá")))</f>
        <v>Tương đương tài sản thẩm định giá</v>
      </c>
      <c r="G2020" s="332"/>
      <c r="I2020" s="93"/>
    </row>
    <row r="2021" spans="1:9" s="272" customFormat="1" ht="21" hidden="1" customHeight="1">
      <c r="A2021" s="86"/>
      <c r="B2021" s="271" t="s">
        <v>205</v>
      </c>
      <c r="C2021" s="88" t="s">
        <v>64</v>
      </c>
      <c r="D2021" s="90">
        <v>1</v>
      </c>
      <c r="E2021" s="271"/>
      <c r="F2021" s="271"/>
      <c r="G2021" s="271"/>
      <c r="I2021" s="93"/>
    </row>
    <row r="2022" spans="1:9" s="272" customFormat="1" ht="21" hidden="1" customHeight="1">
      <c r="A2022" s="94" t="s">
        <v>55</v>
      </c>
      <c r="B2022" s="337" t="s">
        <v>210</v>
      </c>
      <c r="C2022" s="337"/>
      <c r="D2022" s="337"/>
      <c r="E2022" s="337"/>
      <c r="F2022" s="337"/>
      <c r="G2022" s="337"/>
      <c r="I2022" s="93"/>
    </row>
    <row r="2023" spans="1:9" s="272" customFormat="1" ht="21" hidden="1" customHeight="1">
      <c r="A2023" s="87"/>
      <c r="B2023" s="88" t="s">
        <v>198</v>
      </c>
      <c r="C2023" s="88"/>
      <c r="D2023" s="355" t="str">
        <f>D2074&amp;". Do lấy TSĐG làm chuẩn nên tổ thẩm định đánh giá TSĐG đạt tỷ lệ 100%"</f>
        <v>129160. Do lấy TSĐG làm chuẩn nên tổ thẩm định đánh giá TSĐG đạt tỷ lệ 100%</v>
      </c>
      <c r="E2023" s="356"/>
      <c r="F2023" s="356"/>
      <c r="G2023" s="356"/>
      <c r="I2023" s="93"/>
    </row>
    <row r="2024" spans="1:9" s="272" customFormat="1" ht="21" hidden="1" customHeight="1">
      <c r="A2024" s="86" t="s">
        <v>199</v>
      </c>
      <c r="B2024" s="88" t="s">
        <v>200</v>
      </c>
      <c r="C2024" s="88" t="s">
        <v>64</v>
      </c>
      <c r="D2024" s="91" t="str">
        <f>E2074</f>
        <v>Không xác định</v>
      </c>
      <c r="E2024" s="92"/>
      <c r="F2024" s="332" t="str">
        <f>IF(D2025&gt;100%,"Lợi thế hơn tài sản thẩm định giá",IF(D2025=100%,"Tương đương tài sản thẩm định giá",IF(D2025&lt;100%,"Kém lợi thế hơn tài sản thẩm định giá")))</f>
        <v>Lợi thế hơn tài sản thẩm định giá</v>
      </c>
      <c r="G2024" s="332"/>
      <c r="I2024" s="93"/>
    </row>
    <row r="2025" spans="1:9" s="272" customFormat="1" ht="21" hidden="1" customHeight="1">
      <c r="A2025" s="87"/>
      <c r="B2025" s="271" t="s">
        <v>201</v>
      </c>
      <c r="C2025" s="88" t="s">
        <v>64</v>
      </c>
      <c r="D2025" s="90">
        <v>1.03</v>
      </c>
      <c r="E2025" s="271"/>
      <c r="F2025" s="271"/>
      <c r="G2025" s="271"/>
      <c r="I2025" s="93"/>
    </row>
    <row r="2026" spans="1:9" s="272" customFormat="1" ht="21" hidden="1" customHeight="1">
      <c r="A2026" s="86" t="s">
        <v>199</v>
      </c>
      <c r="B2026" s="88" t="s">
        <v>202</v>
      </c>
      <c r="C2026" s="88" t="s">
        <v>64</v>
      </c>
      <c r="D2026" s="91">
        <f>F2074</f>
        <v>60000</v>
      </c>
      <c r="E2026" s="92"/>
      <c r="F2026" s="332" t="str">
        <f>IF(D2027&gt;100%,"Lợi thế hơn tài sản thẩm định giá",IF(D2027=100%,"Tương đương tài sản thẩm định giá",IF(D2027&lt;100%,"Kém lợi thế hơn tài sản thẩm định giá")))</f>
        <v>Lợi thế hơn tài sản thẩm định giá</v>
      </c>
      <c r="G2026" s="332"/>
      <c r="I2026" s="93"/>
    </row>
    <row r="2027" spans="1:9" s="272" customFormat="1" ht="21" hidden="1" customHeight="1">
      <c r="A2027" s="87"/>
      <c r="B2027" s="271" t="s">
        <v>203</v>
      </c>
      <c r="C2027" s="88" t="s">
        <v>64</v>
      </c>
      <c r="D2027" s="90">
        <v>1.03</v>
      </c>
      <c r="E2027" s="271"/>
      <c r="F2027" s="271"/>
      <c r="G2027" s="271"/>
      <c r="I2027" s="93"/>
    </row>
    <row r="2028" spans="1:9" s="272" customFormat="1" ht="21" hidden="1" customHeight="1">
      <c r="A2028" s="86" t="s">
        <v>199</v>
      </c>
      <c r="B2028" s="88" t="s">
        <v>204</v>
      </c>
      <c r="C2028" s="88" t="s">
        <v>64</v>
      </c>
      <c r="D2028" s="91" t="str">
        <f>G2074</f>
        <v>Không xác định</v>
      </c>
      <c r="E2028" s="92"/>
      <c r="F2028" s="332" t="str">
        <f>IF(D2029&gt;100%,"Lợi thế hơn tài sản thẩm định giá",IF(D2029=100%,"Tương đương tài sản thẩm định giá",IF(D2029&lt;100%,"Kém lợi thế hơn tài sản thẩm định giá")))</f>
        <v>Lợi thế hơn tài sản thẩm định giá</v>
      </c>
      <c r="G2028" s="332"/>
      <c r="I2028" s="93"/>
    </row>
    <row r="2029" spans="1:9" s="272" customFormat="1" ht="21" hidden="1" customHeight="1">
      <c r="A2029" s="87"/>
      <c r="B2029" s="271" t="s">
        <v>205</v>
      </c>
      <c r="C2029" s="88" t="s">
        <v>64</v>
      </c>
      <c r="D2029" s="90">
        <v>1.05</v>
      </c>
      <c r="E2029" s="271"/>
      <c r="F2029" s="271"/>
      <c r="G2029" s="271"/>
      <c r="I2029" s="93"/>
    </row>
    <row r="2030" spans="1:9" s="272" customFormat="1" ht="21" hidden="1" customHeight="1">
      <c r="A2030" s="94" t="s">
        <v>55</v>
      </c>
      <c r="B2030" s="357" t="s">
        <v>211</v>
      </c>
      <c r="C2030" s="337"/>
      <c r="D2030" s="337"/>
      <c r="E2030" s="337"/>
      <c r="F2030" s="337"/>
      <c r="G2030" s="337"/>
      <c r="I2030" s="93"/>
    </row>
    <row r="2031" spans="1:9" s="272" customFormat="1" ht="21" hidden="1" customHeight="1">
      <c r="A2031" s="87"/>
      <c r="B2031" s="88" t="s">
        <v>198</v>
      </c>
      <c r="C2031" s="88"/>
      <c r="D2031" s="355" t="e">
        <f>#REF!&amp;". Do lấy TSĐG làm chuẩn nên tổ thẩm định đánh giá TSĐG đạt tỷ lệ 100%"</f>
        <v>#REF!</v>
      </c>
      <c r="E2031" s="356"/>
      <c r="F2031" s="356"/>
      <c r="G2031" s="356"/>
      <c r="I2031" s="93"/>
    </row>
    <row r="2032" spans="1:9" s="272" customFormat="1" ht="21" hidden="1" customHeight="1">
      <c r="A2032" s="86" t="s">
        <v>199</v>
      </c>
      <c r="B2032" s="88" t="s">
        <v>200</v>
      </c>
      <c r="C2032" s="88" t="s">
        <v>64</v>
      </c>
      <c r="D2032" s="95" t="e">
        <f>#REF!</f>
        <v>#REF!</v>
      </c>
      <c r="E2032" s="92"/>
      <c r="F2032" s="332" t="str">
        <f>IF(D2033&gt;100%,"Lợi thế hơn tài sản thẩm định giá",IF(D2033=100%,"Tương đương tài sản thẩm định giá",IF(D2033&lt;100%,"Kém lợi thế hơn tài sản thẩm định giá")))</f>
        <v>Tương đương tài sản thẩm định giá</v>
      </c>
      <c r="G2032" s="332"/>
      <c r="I2032" s="93"/>
    </row>
    <row r="2033" spans="1:9" s="272" customFormat="1" ht="21" hidden="1" customHeight="1">
      <c r="A2033" s="86"/>
      <c r="B2033" s="271" t="s">
        <v>201</v>
      </c>
      <c r="C2033" s="88" t="s">
        <v>64</v>
      </c>
      <c r="D2033" s="90">
        <v>1</v>
      </c>
      <c r="E2033" s="271"/>
      <c r="F2033" s="271"/>
      <c r="G2033" s="271"/>
      <c r="I2033" s="93"/>
    </row>
    <row r="2034" spans="1:9" s="272" customFormat="1" ht="21" hidden="1" customHeight="1">
      <c r="A2034" s="86" t="s">
        <v>199</v>
      </c>
      <c r="B2034" s="88" t="s">
        <v>202</v>
      </c>
      <c r="C2034" s="88" t="s">
        <v>64</v>
      </c>
      <c r="D2034" s="95" t="e">
        <f>#REF!</f>
        <v>#REF!</v>
      </c>
      <c r="E2034" s="92"/>
      <c r="F2034" s="332" t="str">
        <f>IF(D2035&gt;100%,"Lợi thế hơn tài sản thẩm định giá",IF(D2035=100%,"Tương đương tài sản thẩm định giá",IF(D2035&lt;100%,"Kém lợi thế hơn tài sản thẩm định giá")))</f>
        <v>Tương đương tài sản thẩm định giá</v>
      </c>
      <c r="G2034" s="332"/>
      <c r="I2034" s="93"/>
    </row>
    <row r="2035" spans="1:9" s="272" customFormat="1" ht="21" hidden="1" customHeight="1">
      <c r="A2035" s="86"/>
      <c r="B2035" s="271" t="s">
        <v>203</v>
      </c>
      <c r="C2035" s="88" t="s">
        <v>64</v>
      </c>
      <c r="D2035" s="90">
        <v>1</v>
      </c>
      <c r="E2035" s="271"/>
      <c r="F2035" s="271"/>
      <c r="G2035" s="271"/>
      <c r="I2035" s="93"/>
    </row>
    <row r="2036" spans="1:9" s="272" customFormat="1" ht="21" hidden="1" customHeight="1">
      <c r="A2036" s="86" t="s">
        <v>199</v>
      </c>
      <c r="B2036" s="88" t="s">
        <v>204</v>
      </c>
      <c r="C2036" s="88" t="s">
        <v>64</v>
      </c>
      <c r="D2036" s="95" t="e">
        <f>#REF!</f>
        <v>#REF!</v>
      </c>
      <c r="E2036" s="92"/>
      <c r="F2036" s="332" t="str">
        <f>IF(D2037&gt;100%,"Lợi thế hơn tài sản thẩm định giá",IF(D2037=100%,"Tương đương tài sản thẩm định giá",IF(D2037&lt;100%,"Kém lợi thế hơn tài sản thẩm định giá")))</f>
        <v>Tương đương tài sản thẩm định giá</v>
      </c>
      <c r="G2036" s="332"/>
      <c r="I2036" s="93"/>
    </row>
    <row r="2037" spans="1:9" s="272" customFormat="1" ht="21" hidden="1" customHeight="1">
      <c r="A2037" s="86"/>
      <c r="B2037" s="271" t="s">
        <v>205</v>
      </c>
      <c r="C2037" s="88" t="s">
        <v>64</v>
      </c>
      <c r="D2037" s="90">
        <v>1</v>
      </c>
      <c r="E2037" s="271"/>
      <c r="F2037" s="271"/>
      <c r="G2037" s="271"/>
      <c r="I2037" s="93"/>
    </row>
    <row r="2038" spans="1:9" s="272" customFormat="1" ht="21" hidden="1" customHeight="1">
      <c r="A2038" s="94" t="s">
        <v>55</v>
      </c>
      <c r="B2038" s="337" t="s">
        <v>212</v>
      </c>
      <c r="C2038" s="337"/>
      <c r="D2038" s="337"/>
      <c r="E2038" s="337"/>
      <c r="F2038" s="337"/>
      <c r="G2038" s="337"/>
      <c r="I2038" s="93"/>
    </row>
    <row r="2039" spans="1:9" s="272" customFormat="1" ht="21" hidden="1" customHeight="1">
      <c r="A2039" s="87"/>
      <c r="B2039" s="88" t="s">
        <v>198</v>
      </c>
      <c r="C2039" s="88"/>
      <c r="D2039" s="355" t="str">
        <f>D2079&amp;" Do lấy TSĐG làm chuẩn nên tổ thẩm định đánh giá TSĐG đạt tỷ lệ 100%"</f>
        <v>0,5 Do lấy TSĐG làm chuẩn nên tổ thẩm định đánh giá TSĐG đạt tỷ lệ 100%</v>
      </c>
      <c r="E2039" s="356"/>
      <c r="F2039" s="356"/>
      <c r="G2039" s="356"/>
      <c r="I2039" s="93"/>
    </row>
    <row r="2040" spans="1:9" s="272" customFormat="1" ht="21" hidden="1" customHeight="1">
      <c r="A2040" s="86" t="s">
        <v>199</v>
      </c>
      <c r="B2040" s="88" t="s">
        <v>200</v>
      </c>
      <c r="C2040" s="88" t="s">
        <v>64</v>
      </c>
      <c r="D2040" s="331">
        <f>E2079</f>
        <v>0.56999999999999995</v>
      </c>
      <c r="E2040" s="331"/>
      <c r="F2040" s="332" t="str">
        <f>IF(D2041&gt;100%,"Lợi thế hơn tài sản thẩm định giá",IF(D2041=100%,"Tương đương tài sản thẩm định giá",IF(D2041&lt;100%,"Kém lợi thế hơn tài sản thẩm định giá")))</f>
        <v>Tương đương tài sản thẩm định giá</v>
      </c>
      <c r="G2040" s="332"/>
      <c r="I2040" s="93"/>
    </row>
    <row r="2041" spans="1:9" s="272" customFormat="1" ht="21" hidden="1" customHeight="1">
      <c r="A2041" s="86"/>
      <c r="B2041" s="271" t="s">
        <v>201</v>
      </c>
      <c r="C2041" s="88" t="s">
        <v>64</v>
      </c>
      <c r="D2041" s="90">
        <v>1</v>
      </c>
      <c r="E2041" s="271"/>
      <c r="F2041" s="271"/>
      <c r="G2041" s="271"/>
      <c r="I2041" s="93"/>
    </row>
    <row r="2042" spans="1:9" s="272" customFormat="1" ht="21" hidden="1" customHeight="1">
      <c r="A2042" s="86" t="s">
        <v>199</v>
      </c>
      <c r="B2042" s="88" t="s">
        <v>202</v>
      </c>
      <c r="C2042" s="88" t="s">
        <v>64</v>
      </c>
      <c r="D2042" s="331">
        <f>F2079</f>
        <v>0.6</v>
      </c>
      <c r="E2042" s="331"/>
      <c r="F2042" s="332" t="str">
        <f>IF(D2043&gt;100%,"Lợi thế hơn tài sản thẩm định giá",IF(D2043=100%,"Tương đương tài sản thẩm định giá",IF(D2043&lt;100%,"Kém lợi thế hơn tài sản thẩm định giá")))</f>
        <v>Lợi thế hơn tài sản thẩm định giá</v>
      </c>
      <c r="G2042" s="332"/>
      <c r="I2042" s="93"/>
    </row>
    <row r="2043" spans="1:9" s="272" customFormat="1" ht="21" hidden="1" customHeight="1">
      <c r="A2043" s="86"/>
      <c r="B2043" s="271" t="s">
        <v>203</v>
      </c>
      <c r="C2043" s="88" t="s">
        <v>64</v>
      </c>
      <c r="D2043" s="90">
        <v>1.05</v>
      </c>
      <c r="E2043" s="271"/>
      <c r="F2043" s="271"/>
      <c r="G2043" s="271"/>
      <c r="I2043" s="93"/>
    </row>
    <row r="2044" spans="1:9" s="272" customFormat="1" ht="21" hidden="1" customHeight="1">
      <c r="A2044" s="86" t="s">
        <v>199</v>
      </c>
      <c r="B2044" s="88" t="s">
        <v>204</v>
      </c>
      <c r="C2044" s="88" t="s">
        <v>64</v>
      </c>
      <c r="D2044" s="331">
        <f>G2079</f>
        <v>0.65</v>
      </c>
      <c r="E2044" s="331"/>
      <c r="F2044" s="332" t="str">
        <f>IF(D2045&gt;100%,"Lợi thế hơn tài sản thẩm định giá",IF(D2045=100%,"Tương đương tài sản thẩm định giá",IF(D2045&lt;100%,"Kém lợi thế hơn tài sản thẩm định giá")))</f>
        <v>Lợi thế hơn tài sản thẩm định giá</v>
      </c>
      <c r="G2044" s="332"/>
      <c r="I2044" s="93"/>
    </row>
    <row r="2045" spans="1:9" s="272" customFormat="1" ht="21" hidden="1" customHeight="1">
      <c r="A2045" s="86"/>
      <c r="B2045" s="271" t="s">
        <v>205</v>
      </c>
      <c r="C2045" s="88" t="s">
        <v>64</v>
      </c>
      <c r="D2045" s="90">
        <v>1.05</v>
      </c>
      <c r="E2045" s="271"/>
      <c r="F2045" s="271"/>
      <c r="G2045" s="271"/>
      <c r="I2045" s="93"/>
    </row>
    <row r="2046" spans="1:9" ht="22.5" hidden="1" customHeight="1">
      <c r="A2046" s="303" t="s">
        <v>274</v>
      </c>
      <c r="B2046" s="303"/>
      <c r="C2046" s="303"/>
      <c r="D2046" s="303"/>
      <c r="E2046" s="303"/>
      <c r="F2046" s="303"/>
      <c r="G2046" s="303"/>
    </row>
    <row r="2047" spans="1:9" hidden="1">
      <c r="B2047" s="22"/>
      <c r="C2047" s="22"/>
      <c r="E2047" s="18" t="s">
        <v>213</v>
      </c>
    </row>
    <row r="2048" spans="1:9" ht="17.45" hidden="1" customHeight="1">
      <c r="A2048" s="51" t="s">
        <v>1</v>
      </c>
      <c r="B2048" s="51" t="s">
        <v>214</v>
      </c>
      <c r="C2048" s="65"/>
      <c r="D2048" s="51" t="s">
        <v>215</v>
      </c>
      <c r="E2048" s="51" t="s">
        <v>174</v>
      </c>
      <c r="F2048" s="51" t="s">
        <v>175</v>
      </c>
      <c r="G2048" s="51" t="s">
        <v>176</v>
      </c>
    </row>
    <row r="2049" spans="1:9" hidden="1">
      <c r="A2049" s="51">
        <v>1</v>
      </c>
      <c r="B2049" s="96" t="s">
        <v>63</v>
      </c>
      <c r="C2049" s="65"/>
      <c r="D2049" s="97" t="str">
        <f>D1968</f>
        <v>Ô tô tải (thùng kín)</v>
      </c>
      <c r="E2049" s="97" t="str">
        <f>E1968</f>
        <v>Ô tô tải (thùng kín)</v>
      </c>
      <c r="F2049" s="97" t="str">
        <f>F1968</f>
        <v>Ô tô tải (thùng kín)</v>
      </c>
      <c r="G2049" s="97" t="str">
        <f>G1968</f>
        <v>Ô tô tải (thùng kín)</v>
      </c>
    </row>
    <row r="2050" spans="1:9" ht="18" hidden="1" customHeight="1">
      <c r="A2050" s="98">
        <v>2</v>
      </c>
      <c r="B2050" s="96" t="s">
        <v>181</v>
      </c>
      <c r="C2050" s="206" t="s">
        <v>64</v>
      </c>
      <c r="D2050" s="80" t="str">
        <f>D1973</f>
        <v>Tháng 10 năm 2023</v>
      </c>
      <c r="E2050" s="100" t="str">
        <f>E1973</f>
        <v>Tháng 10 năm 2023</v>
      </c>
      <c r="F2050" s="100" t="str">
        <f>F1973</f>
        <v>Tháng 10 năm 2023</v>
      </c>
      <c r="G2050" s="100" t="str">
        <f>G1973</f>
        <v>Tháng 10 năm 2023</v>
      </c>
    </row>
    <row r="2051" spans="1:9" ht="16.7" hidden="1" customHeight="1">
      <c r="A2051" s="98">
        <v>3</v>
      </c>
      <c r="B2051" s="96" t="s">
        <v>186</v>
      </c>
      <c r="C2051" s="206" t="s">
        <v>64</v>
      </c>
      <c r="D2051" s="101"/>
      <c r="E2051" s="75" t="str">
        <f>E1977</f>
        <v>Đã giao bán</v>
      </c>
      <c r="F2051" s="75" t="str">
        <f>F1977</f>
        <v>Đã giao bán</v>
      </c>
      <c r="G2051" s="75" t="str">
        <f>G1977</f>
        <v>Đã giao bán</v>
      </c>
    </row>
    <row r="2052" spans="1:9" ht="33.75" hidden="1" customHeight="1">
      <c r="A2052" s="98">
        <v>4</v>
      </c>
      <c r="B2052" s="96" t="s">
        <v>282</v>
      </c>
      <c r="C2052" s="206" t="s">
        <v>64</v>
      </c>
      <c r="D2052" s="101"/>
      <c r="E2052" s="75">
        <f>E1982</f>
        <v>381800000</v>
      </c>
      <c r="F2052" s="75">
        <f>F1982</f>
        <v>418500000</v>
      </c>
      <c r="G2052" s="75">
        <f>G1982</f>
        <v>397440000</v>
      </c>
    </row>
    <row r="2053" spans="1:9" s="22" customFormat="1" ht="31.5" hidden="1">
      <c r="A2053" s="98">
        <v>5</v>
      </c>
      <c r="B2053" s="96" t="s">
        <v>216</v>
      </c>
      <c r="C2053" s="206" t="s">
        <v>64</v>
      </c>
      <c r="D2053" s="102"/>
      <c r="E2053" s="103"/>
      <c r="F2053" s="103"/>
      <c r="G2053" s="103"/>
      <c r="I2053" s="23"/>
    </row>
    <row r="2054" spans="1:9" s="22" customFormat="1" ht="31.5" hidden="1">
      <c r="A2054" s="333" t="s">
        <v>217</v>
      </c>
      <c r="B2054" s="104" t="s">
        <v>218</v>
      </c>
      <c r="C2054" s="65" t="s">
        <v>64</v>
      </c>
      <c r="D2054" s="105" t="str">
        <f>D1974</f>
        <v>Giấy đăng ký xe, đăng kiểm xe</v>
      </c>
      <c r="E2054" s="105" t="str">
        <f>E1974</f>
        <v>Giấy đăng ký xe, đăng kiểm xe</v>
      </c>
      <c r="F2054" s="105" t="str">
        <f>F1974</f>
        <v>Giấy đăng ký xe, đăng kiểm xe</v>
      </c>
      <c r="G2054" s="105" t="str">
        <f>G1974</f>
        <v>Giấy đăng ký xe, đăng kiểm xe</v>
      </c>
      <c r="I2054" s="23"/>
    </row>
    <row r="2055" spans="1:9" s="22" customFormat="1" ht="17.45" hidden="1" customHeight="1">
      <c r="A2055" s="333"/>
      <c r="B2055" s="106" t="s">
        <v>219</v>
      </c>
      <c r="C2055" s="206" t="s">
        <v>64</v>
      </c>
      <c r="D2055" s="78">
        <v>1</v>
      </c>
      <c r="E2055" s="78">
        <v>1</v>
      </c>
      <c r="F2055" s="78">
        <v>1</v>
      </c>
      <c r="G2055" s="78">
        <v>1</v>
      </c>
      <c r="I2055" s="23"/>
    </row>
    <row r="2056" spans="1:9" s="22" customFormat="1" ht="18" hidden="1" customHeight="1">
      <c r="A2056" s="333"/>
      <c r="B2056" s="106" t="s">
        <v>220</v>
      </c>
      <c r="C2056" s="206" t="s">
        <v>64</v>
      </c>
      <c r="D2056" s="78"/>
      <c r="E2056" s="107">
        <f>(D2055-E2055)/E2055</f>
        <v>0</v>
      </c>
      <c r="F2056" s="107">
        <f>(D2055-F2055)/F2055</f>
        <v>0</v>
      </c>
      <c r="G2056" s="107">
        <f>(D2055-G2055)/G2055</f>
        <v>0</v>
      </c>
      <c r="I2056" s="23"/>
    </row>
    <row r="2057" spans="1:9" s="22" customFormat="1" ht="18" hidden="1" customHeight="1">
      <c r="A2057" s="333"/>
      <c r="B2057" s="106" t="s">
        <v>284</v>
      </c>
      <c r="C2057" s="206" t="s">
        <v>64</v>
      </c>
      <c r="D2057" s="101"/>
      <c r="E2057" s="75">
        <f>E2052*E2056</f>
        <v>0</v>
      </c>
      <c r="F2057" s="75">
        <f>F2052*F2056</f>
        <v>0</v>
      </c>
      <c r="G2057" s="75">
        <f>G2052*G2056</f>
        <v>0</v>
      </c>
      <c r="I2057" s="23"/>
    </row>
    <row r="2058" spans="1:9" s="22" customFormat="1" ht="17.45" hidden="1" customHeight="1">
      <c r="A2058" s="333"/>
      <c r="B2058" s="106" t="s">
        <v>222</v>
      </c>
      <c r="C2058" s="206"/>
      <c r="D2058" s="101"/>
      <c r="E2058" s="75">
        <f>E2052+E2057</f>
        <v>381800000</v>
      </c>
      <c r="F2058" s="75">
        <f>F2052+F2057</f>
        <v>418500000</v>
      </c>
      <c r="G2058" s="75">
        <f>G2052+G2057</f>
        <v>397440000</v>
      </c>
      <c r="I2058" s="23"/>
    </row>
    <row r="2059" spans="1:9" s="22" customFormat="1" hidden="1">
      <c r="A2059" s="333" t="s">
        <v>223</v>
      </c>
      <c r="B2059" s="104" t="s">
        <v>224</v>
      </c>
      <c r="C2059" s="65" t="s">
        <v>64</v>
      </c>
      <c r="D2059" s="108">
        <f>D1970</f>
        <v>2020</v>
      </c>
      <c r="E2059" s="108">
        <f>E1970</f>
        <v>2020</v>
      </c>
      <c r="F2059" s="108" t="str">
        <f>F1970</f>
        <v>2021</v>
      </c>
      <c r="G2059" s="108" t="str">
        <f>G1970</f>
        <v>2021</v>
      </c>
      <c r="I2059" s="23"/>
    </row>
    <row r="2060" spans="1:9" s="22" customFormat="1" ht="16.350000000000001" hidden="1" customHeight="1">
      <c r="A2060" s="333"/>
      <c r="B2060" s="106" t="s">
        <v>219</v>
      </c>
      <c r="C2060" s="206" t="s">
        <v>64</v>
      </c>
      <c r="D2060" s="78">
        <v>1</v>
      </c>
      <c r="E2060" s="78">
        <v>1</v>
      </c>
      <c r="F2060" s="78">
        <v>1.1000000000000001</v>
      </c>
      <c r="G2060" s="78">
        <v>1.1000000000000001</v>
      </c>
      <c r="I2060" s="23"/>
    </row>
    <row r="2061" spans="1:9" s="22" customFormat="1" ht="18" hidden="1" customHeight="1">
      <c r="A2061" s="333"/>
      <c r="B2061" s="106" t="s">
        <v>220</v>
      </c>
      <c r="C2061" s="206" t="s">
        <v>64</v>
      </c>
      <c r="D2061" s="78"/>
      <c r="E2061" s="107">
        <f>(D2060-E2060)/E2060</f>
        <v>0</v>
      </c>
      <c r="F2061" s="107">
        <f>(D2060-F2060)/F2060</f>
        <v>-9.0909090909090981E-2</v>
      </c>
      <c r="G2061" s="107">
        <f>(D2060-G2060)/G2060</f>
        <v>-9.0909090909090981E-2</v>
      </c>
      <c r="I2061" s="23"/>
    </row>
    <row r="2062" spans="1:9" s="22" customFormat="1" ht="18" hidden="1" customHeight="1">
      <c r="A2062" s="333"/>
      <c r="B2062" s="106" t="s">
        <v>284</v>
      </c>
      <c r="C2062" s="206" t="s">
        <v>64</v>
      </c>
      <c r="D2062" s="101"/>
      <c r="E2062" s="75">
        <f>E2052*E2061</f>
        <v>0</v>
      </c>
      <c r="F2062" s="75">
        <f>F2052*F2061</f>
        <v>-38045454.545454577</v>
      </c>
      <c r="G2062" s="75">
        <f>G2052*G2061</f>
        <v>-36130909.090909116</v>
      </c>
      <c r="I2062" s="23"/>
    </row>
    <row r="2063" spans="1:9" s="22" customFormat="1" ht="16.350000000000001" hidden="1" customHeight="1">
      <c r="A2063" s="333"/>
      <c r="B2063" s="106" t="s">
        <v>222</v>
      </c>
      <c r="C2063" s="206"/>
      <c r="D2063" s="101"/>
      <c r="E2063" s="75">
        <f>E2058+E2062</f>
        <v>381800000</v>
      </c>
      <c r="F2063" s="75">
        <f>F2058+F2062</f>
        <v>380454545.45454544</v>
      </c>
      <c r="G2063" s="75">
        <f>G2058+G2062</f>
        <v>361309090.90909088</v>
      </c>
      <c r="I2063" s="23"/>
    </row>
    <row r="2064" spans="1:9" ht="16.350000000000001" hidden="1" customHeight="1">
      <c r="A2064" s="333" t="s">
        <v>225</v>
      </c>
      <c r="B2064" s="104" t="str">
        <f>B1979</f>
        <v>Màu sơn</v>
      </c>
      <c r="C2064" s="65" t="s">
        <v>64</v>
      </c>
      <c r="D2064" s="105" t="str">
        <f>D1979</f>
        <v>Trắng</v>
      </c>
      <c r="E2064" s="105" t="str">
        <f>E1979</f>
        <v>Trắng</v>
      </c>
      <c r="F2064" s="105" t="str">
        <f>F1979</f>
        <v>Xanh</v>
      </c>
      <c r="G2064" s="105" t="str">
        <f>G1979</f>
        <v>Đỏ</v>
      </c>
    </row>
    <row r="2065" spans="1:9" ht="17.45" hidden="1" customHeight="1">
      <c r="A2065" s="333"/>
      <c r="B2065" s="106" t="s">
        <v>219</v>
      </c>
      <c r="C2065" s="206" t="s">
        <v>64</v>
      </c>
      <c r="D2065" s="78">
        <v>1</v>
      </c>
      <c r="E2065" s="78">
        <v>1</v>
      </c>
      <c r="F2065" s="78">
        <v>1</v>
      </c>
      <c r="G2065" s="78">
        <v>1</v>
      </c>
    </row>
    <row r="2066" spans="1:9" ht="21.75" hidden="1" customHeight="1">
      <c r="A2066" s="333"/>
      <c r="B2066" s="106" t="s">
        <v>220</v>
      </c>
      <c r="C2066" s="206" t="s">
        <v>64</v>
      </c>
      <c r="D2066" s="78"/>
      <c r="E2066" s="107">
        <f>(D2065-E2065)/E2065</f>
        <v>0</v>
      </c>
      <c r="F2066" s="107">
        <f>(D2065-F2065)/F2065</f>
        <v>0</v>
      </c>
      <c r="G2066" s="107">
        <f>(D2065-G2065)/G2065</f>
        <v>0</v>
      </c>
    </row>
    <row r="2067" spans="1:9" ht="18.600000000000001" hidden="1" customHeight="1">
      <c r="A2067" s="333"/>
      <c r="B2067" s="106" t="s">
        <v>221</v>
      </c>
      <c r="C2067" s="206" t="s">
        <v>64</v>
      </c>
      <c r="D2067" s="101"/>
      <c r="E2067" s="75">
        <f>E2052*E2066</f>
        <v>0</v>
      </c>
      <c r="F2067" s="75">
        <f>F2052*F2066</f>
        <v>0</v>
      </c>
      <c r="G2067" s="75">
        <f>G2052*G2066</f>
        <v>0</v>
      </c>
    </row>
    <row r="2068" spans="1:9" ht="17.45" hidden="1" customHeight="1">
      <c r="A2068" s="333"/>
      <c r="B2068" s="106" t="s">
        <v>222</v>
      </c>
      <c r="C2068" s="206"/>
      <c r="D2068" s="101"/>
      <c r="E2068" s="75">
        <f>E2063+E2067</f>
        <v>381800000</v>
      </c>
      <c r="F2068" s="75">
        <f>F2063+F2067</f>
        <v>380454545.45454544</v>
      </c>
      <c r="G2068" s="75">
        <f>G2063+G2067</f>
        <v>361309090.90909088</v>
      </c>
    </row>
    <row r="2069" spans="1:9" s="109" customFormat="1" hidden="1">
      <c r="A2069" s="333" t="s">
        <v>225</v>
      </c>
      <c r="B2069" s="104" t="str">
        <f>B1980</f>
        <v>Biển số</v>
      </c>
      <c r="C2069" s="207" t="s">
        <v>64</v>
      </c>
      <c r="D2069" s="105" t="str">
        <f>D1980</f>
        <v>29H - 411.13</v>
      </c>
      <c r="E2069" s="105" t="str">
        <f>E1980</f>
        <v>Bình Dương</v>
      </c>
      <c r="F2069" s="105" t="str">
        <f>F1980</f>
        <v>Hà Nội</v>
      </c>
      <c r="G2069" s="105" t="str">
        <f>G1980</f>
        <v>Hồ Chí Minh</v>
      </c>
      <c r="I2069" s="110"/>
    </row>
    <row r="2070" spans="1:9" ht="17.45" hidden="1" customHeight="1">
      <c r="A2070" s="333"/>
      <c r="B2070" s="106" t="s">
        <v>219</v>
      </c>
      <c r="C2070" s="206" t="s">
        <v>64</v>
      </c>
      <c r="D2070" s="78">
        <v>1</v>
      </c>
      <c r="E2070" s="78">
        <v>1</v>
      </c>
      <c r="F2070" s="78">
        <v>1</v>
      </c>
      <c r="G2070" s="78">
        <v>1</v>
      </c>
      <c r="H2070" s="78">
        <v>1</v>
      </c>
    </row>
    <row r="2071" spans="1:9" ht="18.600000000000001" hidden="1" customHeight="1">
      <c r="A2071" s="333"/>
      <c r="B2071" s="106" t="s">
        <v>220</v>
      </c>
      <c r="C2071" s="206" t="s">
        <v>64</v>
      </c>
      <c r="D2071" s="101"/>
      <c r="E2071" s="107">
        <f>(D2070-E2070)/E2070</f>
        <v>0</v>
      </c>
      <c r="F2071" s="107">
        <f>(D2070-F2070)/F2070</f>
        <v>0</v>
      </c>
      <c r="G2071" s="107">
        <f>(D2070-G2070)/G2070</f>
        <v>0</v>
      </c>
    </row>
    <row r="2072" spans="1:9" ht="18" hidden="1" customHeight="1">
      <c r="A2072" s="333"/>
      <c r="B2072" s="106" t="s">
        <v>221</v>
      </c>
      <c r="C2072" s="206" t="s">
        <v>64</v>
      </c>
      <c r="D2072" s="101"/>
      <c r="E2072" s="76">
        <v>18000000</v>
      </c>
      <c r="F2072" s="76">
        <v>0</v>
      </c>
      <c r="G2072" s="76">
        <v>0</v>
      </c>
    </row>
    <row r="2073" spans="1:9" ht="18.600000000000001" hidden="1" customHeight="1">
      <c r="A2073" s="333"/>
      <c r="B2073" s="106" t="s">
        <v>222</v>
      </c>
      <c r="C2073" s="206"/>
      <c r="D2073" s="101"/>
      <c r="E2073" s="76">
        <f>E2068+E2072</f>
        <v>399800000</v>
      </c>
      <c r="F2073" s="76">
        <f>F2068+F2072</f>
        <v>380454545.45454544</v>
      </c>
      <c r="G2073" s="76">
        <f>G2068+G2072</f>
        <v>361309090.90909088</v>
      </c>
    </row>
    <row r="2074" spans="1:9" s="109" customFormat="1" hidden="1">
      <c r="A2074" s="333" t="s">
        <v>228</v>
      </c>
      <c r="B2074" s="104" t="str">
        <f>B1981</f>
        <v>Số km đã đi</v>
      </c>
      <c r="C2074" s="207" t="s">
        <v>64</v>
      </c>
      <c r="D2074" s="111">
        <f>D1981</f>
        <v>129160</v>
      </c>
      <c r="E2074" s="111" t="str">
        <f>E1981</f>
        <v>Không xác định</v>
      </c>
      <c r="F2074" s="111">
        <f>F1981</f>
        <v>60000</v>
      </c>
      <c r="G2074" s="111" t="str">
        <f>G1981</f>
        <v>Không xác định</v>
      </c>
      <c r="I2074" s="110"/>
    </row>
    <row r="2075" spans="1:9" ht="15" hidden="1" customHeight="1">
      <c r="A2075" s="333"/>
      <c r="B2075" s="106" t="s">
        <v>219</v>
      </c>
      <c r="C2075" s="206" t="s">
        <v>64</v>
      </c>
      <c r="D2075" s="78">
        <v>1</v>
      </c>
      <c r="E2075" s="78">
        <v>1</v>
      </c>
      <c r="F2075" s="78">
        <v>1</v>
      </c>
      <c r="G2075" s="78">
        <v>1</v>
      </c>
      <c r="H2075" s="78">
        <v>1</v>
      </c>
    </row>
    <row r="2076" spans="1:9" ht="15.6" hidden="1" customHeight="1">
      <c r="A2076" s="333"/>
      <c r="B2076" s="106" t="s">
        <v>220</v>
      </c>
      <c r="C2076" s="206" t="s">
        <v>64</v>
      </c>
      <c r="D2076" s="101"/>
      <c r="E2076" s="107">
        <f>(1-E2075)/E2075</f>
        <v>0</v>
      </c>
      <c r="F2076" s="107">
        <f>(1-F2075)/F2075</f>
        <v>0</v>
      </c>
      <c r="G2076" s="107">
        <f>(1-G2075)/G2075</f>
        <v>0</v>
      </c>
    </row>
    <row r="2077" spans="1:9" ht="17.45" hidden="1" customHeight="1">
      <c r="A2077" s="333"/>
      <c r="B2077" s="106" t="s">
        <v>221</v>
      </c>
      <c r="C2077" s="206" t="s">
        <v>64</v>
      </c>
      <c r="D2077" s="101"/>
      <c r="E2077" s="76">
        <f>E2076*E2052</f>
        <v>0</v>
      </c>
      <c r="F2077" s="76">
        <f>F2076*F2052</f>
        <v>0</v>
      </c>
      <c r="G2077" s="76">
        <f>G2076*G2052</f>
        <v>0</v>
      </c>
    </row>
    <row r="2078" spans="1:9" ht="13.7" hidden="1" customHeight="1">
      <c r="A2078" s="333"/>
      <c r="B2078" s="106" t="s">
        <v>222</v>
      </c>
      <c r="C2078" s="206"/>
      <c r="D2078" s="101"/>
      <c r="E2078" s="76">
        <f>E2073+E2077</f>
        <v>399800000</v>
      </c>
      <c r="F2078" s="76">
        <f>F2073+F2077</f>
        <v>380454545.45454544</v>
      </c>
      <c r="G2078" s="76">
        <f>G2073+G2077</f>
        <v>361309090.90909088</v>
      </c>
    </row>
    <row r="2079" spans="1:9" hidden="1">
      <c r="A2079" s="333" t="s">
        <v>228</v>
      </c>
      <c r="B2079" s="104" t="e">
        <f>#REF!</f>
        <v>#REF!</v>
      </c>
      <c r="C2079" s="206" t="s">
        <v>64</v>
      </c>
      <c r="D2079" s="112">
        <v>0.5</v>
      </c>
      <c r="E2079" s="112">
        <v>0.56999999999999995</v>
      </c>
      <c r="F2079" s="112">
        <v>0.6</v>
      </c>
      <c r="G2079" s="112">
        <v>0.65</v>
      </c>
    </row>
    <row r="2080" spans="1:9" ht="21.75" hidden="1" customHeight="1">
      <c r="A2080" s="333"/>
      <c r="B2080" s="106" t="s">
        <v>219</v>
      </c>
      <c r="C2080" s="206" t="s">
        <v>64</v>
      </c>
      <c r="D2080" s="78">
        <v>1</v>
      </c>
      <c r="E2080" s="78">
        <v>1</v>
      </c>
      <c r="F2080" s="78">
        <v>1</v>
      </c>
      <c r="G2080" s="78">
        <v>1</v>
      </c>
      <c r="H2080" s="78">
        <v>1</v>
      </c>
    </row>
    <row r="2081" spans="1:11" ht="21.75" hidden="1" customHeight="1">
      <c r="A2081" s="333"/>
      <c r="B2081" s="106" t="s">
        <v>220</v>
      </c>
      <c r="C2081" s="206" t="s">
        <v>64</v>
      </c>
      <c r="D2081" s="78"/>
      <c r="E2081" s="107" t="e">
        <f>(#REF!-E2080)/E2080</f>
        <v>#REF!</v>
      </c>
      <c r="F2081" s="107" t="e">
        <f>(#REF!-F2080)/F2080</f>
        <v>#REF!</v>
      </c>
      <c r="G2081" s="107" t="e">
        <f>(#REF!-G2080)/G2080</f>
        <v>#REF!</v>
      </c>
    </row>
    <row r="2082" spans="1:11" ht="21.75" hidden="1" customHeight="1">
      <c r="A2082" s="333"/>
      <c r="B2082" s="106" t="s">
        <v>221</v>
      </c>
      <c r="C2082" s="206" t="s">
        <v>64</v>
      </c>
      <c r="D2082" s="101"/>
      <c r="E2082" s="75" t="e">
        <f>E2081*E2052</f>
        <v>#REF!</v>
      </c>
      <c r="F2082" s="75" t="e">
        <f>F2081*F2052</f>
        <v>#REF!</v>
      </c>
      <c r="G2082" s="75" t="e">
        <f>G2081*G2052</f>
        <v>#REF!</v>
      </c>
    </row>
    <row r="2083" spans="1:11" ht="21.75" hidden="1" customHeight="1">
      <c r="A2083" s="333"/>
      <c r="B2083" s="106" t="s">
        <v>222</v>
      </c>
      <c r="C2083" s="206" t="s">
        <v>64</v>
      </c>
      <c r="D2083" s="101"/>
      <c r="E2083" s="75" t="e">
        <f>E2078+E2082</f>
        <v>#REF!</v>
      </c>
      <c r="F2083" s="75" t="e">
        <f>F2078+F2082</f>
        <v>#REF!</v>
      </c>
      <c r="G2083" s="75" t="e">
        <f>G2078+G2082</f>
        <v>#REF!</v>
      </c>
    </row>
    <row r="2084" spans="1:11" ht="37.5" hidden="1" customHeight="1">
      <c r="A2084" s="333" t="s">
        <v>229</v>
      </c>
      <c r="B2084" s="104" t="s">
        <v>230</v>
      </c>
      <c r="C2084" s="206" t="s">
        <v>64</v>
      </c>
      <c r="D2084" s="113" t="s">
        <v>231</v>
      </c>
      <c r="E2084" s="113" t="s">
        <v>232</v>
      </c>
      <c r="F2084" s="113" t="s">
        <v>233</v>
      </c>
      <c r="G2084" s="113" t="s">
        <v>231</v>
      </c>
    </row>
    <row r="2085" spans="1:11" ht="21.75" hidden="1" customHeight="1">
      <c r="A2085" s="333"/>
      <c r="B2085" s="106" t="s">
        <v>219</v>
      </c>
      <c r="C2085" s="206" t="s">
        <v>64</v>
      </c>
      <c r="D2085" s="78">
        <v>1</v>
      </c>
      <c r="E2085" s="78">
        <v>1</v>
      </c>
      <c r="F2085" s="78">
        <v>1</v>
      </c>
      <c r="G2085" s="78">
        <v>1</v>
      </c>
      <c r="H2085" s="78">
        <v>1</v>
      </c>
    </row>
    <row r="2086" spans="1:11" ht="21.75" hidden="1" customHeight="1">
      <c r="A2086" s="333"/>
      <c r="B2086" s="106" t="s">
        <v>220</v>
      </c>
      <c r="C2086" s="206" t="s">
        <v>64</v>
      </c>
      <c r="D2086" s="78"/>
      <c r="E2086" s="107" t="e">
        <f>(#REF!-E2085)/E2085</f>
        <v>#REF!</v>
      </c>
      <c r="F2086" s="107" t="e">
        <f>(#REF!-F2085)/F2085</f>
        <v>#REF!</v>
      </c>
      <c r="G2086" s="107" t="e">
        <f>(#REF!-G2085)/G2085</f>
        <v>#REF!</v>
      </c>
    </row>
    <row r="2087" spans="1:11" ht="21.75" hidden="1" customHeight="1">
      <c r="A2087" s="333"/>
      <c r="B2087" s="106" t="s">
        <v>221</v>
      </c>
      <c r="C2087" s="206" t="s">
        <v>64</v>
      </c>
      <c r="D2087" s="101"/>
      <c r="E2087" s="75" t="e">
        <f>E2086*E2052</f>
        <v>#REF!</v>
      </c>
      <c r="F2087" s="75" t="e">
        <f>F2086*F2052</f>
        <v>#REF!</v>
      </c>
      <c r="G2087" s="75" t="e">
        <f>G2086*G2052</f>
        <v>#REF!</v>
      </c>
    </row>
    <row r="2088" spans="1:11" ht="21.75" hidden="1" customHeight="1">
      <c r="A2088" s="333"/>
      <c r="B2088" s="106" t="s">
        <v>222</v>
      </c>
      <c r="C2088" s="206" t="s">
        <v>64</v>
      </c>
      <c r="D2088" s="101"/>
      <c r="E2088" s="75" t="e">
        <f>E2083+E2087</f>
        <v>#REF!</v>
      </c>
      <c r="F2088" s="75" t="e">
        <f>F2083+F2087</f>
        <v>#REF!</v>
      </c>
      <c r="G2088" s="75" t="e">
        <f>G2083+G2087</f>
        <v>#REF!</v>
      </c>
    </row>
    <row r="2089" spans="1:11" s="22" customFormat="1" ht="19.350000000000001" hidden="1" customHeight="1">
      <c r="A2089" s="98">
        <v>6</v>
      </c>
      <c r="B2089" s="96" t="s">
        <v>234</v>
      </c>
      <c r="C2089" s="65" t="s">
        <v>64</v>
      </c>
      <c r="D2089" s="102"/>
      <c r="E2089" s="270" t="e">
        <f>E2052+E2067+E2072+E2077+E2082+E2062+E2057+E2087</f>
        <v>#REF!</v>
      </c>
      <c r="F2089" s="270" t="e">
        <f>F2052+F2067+F2072+F2077+F2082+F2062+F2057+F2087</f>
        <v>#REF!</v>
      </c>
      <c r="G2089" s="270" t="e">
        <f>G2052+G2067+G2072+G2077+G2082+G2062+G2057+G2087</f>
        <v>#REF!</v>
      </c>
      <c r="I2089" s="23"/>
    </row>
    <row r="2090" spans="1:11" s="22" customFormat="1" ht="33" hidden="1" customHeight="1">
      <c r="A2090" s="98" t="s">
        <v>285</v>
      </c>
      <c r="B2090" s="96" t="s">
        <v>235</v>
      </c>
      <c r="C2090" s="65" t="s">
        <v>64</v>
      </c>
      <c r="D2090" s="102"/>
      <c r="E2090" s="334" t="e">
        <f>ROUND((E2089+F2089+G2089)/3,-7)</f>
        <v>#REF!</v>
      </c>
      <c r="F2090" s="334"/>
      <c r="G2090" s="334"/>
      <c r="I2090" s="23"/>
    </row>
    <row r="2091" spans="1:11" s="22" customFormat="1" ht="51.6" hidden="1" customHeight="1">
      <c r="A2091" s="98" t="s">
        <v>286</v>
      </c>
      <c r="B2091" s="96" t="s">
        <v>236</v>
      </c>
      <c r="C2091" s="65" t="s">
        <v>64</v>
      </c>
      <c r="D2091" s="102"/>
      <c r="E2091" s="155" t="e">
        <f>(E2089-E2090)/E2090</f>
        <v>#REF!</v>
      </c>
      <c r="F2091" s="155" t="e">
        <f>(F2089-E2090)/E2090</f>
        <v>#REF!</v>
      </c>
      <c r="G2091" s="155" t="e">
        <f>(G2089-E2090)/E2090</f>
        <v>#REF!</v>
      </c>
      <c r="I2091" s="23"/>
    </row>
    <row r="2092" spans="1:11" ht="21" hidden="1" customHeight="1">
      <c r="A2092" s="98">
        <v>7</v>
      </c>
      <c r="B2092" s="99" t="s">
        <v>237</v>
      </c>
      <c r="C2092" s="206" t="s">
        <v>64</v>
      </c>
      <c r="D2092" s="114"/>
      <c r="E2092" s="76" t="e">
        <f>ABS(E2067)+ABS(E2072)+ABS(E2077)+ABS(E2082)+ ABS(E2062)+ ABS(E2057)+ABS(E2087)</f>
        <v>#REF!</v>
      </c>
      <c r="F2092" s="76" t="e">
        <f>ABS(F2067)+ABS(F2072)+ABS(F2077)+ABS(F2082)+ ABS(F2062)+ ABS(F2057)+ABS(F2087)</f>
        <v>#REF!</v>
      </c>
      <c r="G2092" s="76" t="e">
        <f>ABS(G2067)+ABS(G2072)+ABS(G2077)+ABS(G2082)+ ABS(G2062)+ ABS(G2057)+ABS(G2087)</f>
        <v>#REF!</v>
      </c>
    </row>
    <row r="2093" spans="1:11" ht="18.600000000000001" hidden="1" customHeight="1">
      <c r="A2093" s="98">
        <v>8</v>
      </c>
      <c r="B2093" s="99" t="s">
        <v>238</v>
      </c>
      <c r="C2093" s="206" t="s">
        <v>64</v>
      </c>
      <c r="D2093" s="101"/>
      <c r="E2093" s="76">
        <v>1</v>
      </c>
      <c r="F2093" s="76">
        <v>1</v>
      </c>
      <c r="G2093" s="76">
        <v>1</v>
      </c>
    </row>
    <row r="2094" spans="1:11" ht="19.350000000000001" hidden="1" customHeight="1">
      <c r="A2094" s="98">
        <v>9</v>
      </c>
      <c r="B2094" s="99" t="s">
        <v>239</v>
      </c>
      <c r="C2094" s="206" t="s">
        <v>64</v>
      </c>
      <c r="D2094" s="101"/>
      <c r="E2094" s="115" t="s">
        <v>347</v>
      </c>
      <c r="F2094" s="115" t="s">
        <v>434</v>
      </c>
      <c r="G2094" s="115" t="s">
        <v>434</v>
      </c>
      <c r="H2094" s="116"/>
      <c r="I2094" s="116" t="e">
        <f>F2066+F2076+F2081</f>
        <v>#REF!</v>
      </c>
      <c r="J2094" s="116" t="e">
        <f>G2066+G2076+G2081</f>
        <v>#REF!</v>
      </c>
      <c r="K2094" s="116" t="e">
        <f>G2066+G2076+G2081</f>
        <v>#REF!</v>
      </c>
    </row>
    <row r="2095" spans="1:11" s="23" customFormat="1" ht="21" hidden="1" customHeight="1">
      <c r="A2095" s="265">
        <v>10</v>
      </c>
      <c r="B2095" s="118" t="s">
        <v>240</v>
      </c>
      <c r="C2095" s="118" t="s">
        <v>64</v>
      </c>
      <c r="D2095" s="119"/>
      <c r="E2095" s="120" t="e">
        <f>E2067+E2072+E2082+E2077+E2087+E2062+E2057</f>
        <v>#REF!</v>
      </c>
      <c r="F2095" s="120" t="e">
        <f>F2067+F2072+F2082+F2077+F2087+F2062+F2057</f>
        <v>#REF!</v>
      </c>
      <c r="G2095" s="120" t="e">
        <f>G2067+G2072+G2082+G2077+G2087+G2062+G2057</f>
        <v>#REF!</v>
      </c>
    </row>
    <row r="2096" spans="1:11" s="23" customFormat="1" ht="31.5" hidden="1">
      <c r="A2096" s="265"/>
      <c r="B2096" s="121" t="s">
        <v>241</v>
      </c>
      <c r="C2096" s="118" t="s">
        <v>64</v>
      </c>
      <c r="D2096" s="119"/>
      <c r="E2096" s="335" t="e">
        <f>ROUND(E2090,-6)</f>
        <v>#REF!</v>
      </c>
      <c r="F2096" s="335"/>
      <c r="G2096" s="335"/>
    </row>
    <row r="2097" spans="1:9" s="19" customFormat="1" ht="8.25" hidden="1" customHeight="1">
      <c r="A2097" s="122"/>
      <c r="B2097" s="122"/>
      <c r="C2097" s="122"/>
      <c r="D2097" s="122"/>
      <c r="E2097" s="23"/>
      <c r="F2097" s="23"/>
      <c r="G2097" s="23"/>
    </row>
    <row r="2098" spans="1:9" s="19" customFormat="1" ht="21.75" hidden="1" customHeight="1">
      <c r="A2098" s="122" t="s">
        <v>275</v>
      </c>
      <c r="B2098" s="336" t="s">
        <v>243</v>
      </c>
      <c r="C2098" s="336"/>
      <c r="D2098" s="336"/>
      <c r="E2098" s="336"/>
      <c r="F2098" s="336"/>
      <c r="G2098" s="336"/>
    </row>
    <row r="2099" spans="1:9" s="40" customFormat="1" ht="35.25" hidden="1" customHeight="1">
      <c r="A2099" s="337" t="s">
        <v>244</v>
      </c>
      <c r="B2099" s="337"/>
      <c r="C2099" s="337"/>
      <c r="D2099" s="337"/>
      <c r="E2099" s="337"/>
      <c r="F2099" s="337"/>
      <c r="G2099" s="337"/>
      <c r="I2099" s="85"/>
    </row>
    <row r="2100" spans="1:9" s="40" customFormat="1" ht="21" hidden="1" customHeight="1">
      <c r="A2100" s="123" t="s">
        <v>245</v>
      </c>
      <c r="C2100" s="40" t="s">
        <v>64</v>
      </c>
      <c r="E2100" s="124" t="e">
        <f>ROUND(E2096,-3)</f>
        <v>#REF!</v>
      </c>
      <c r="F2100" s="48" t="s">
        <v>246</v>
      </c>
      <c r="I2100" s="85"/>
    </row>
    <row r="2101" spans="1:9" s="19" customFormat="1" ht="5.25" hidden="1" customHeight="1">
      <c r="A2101" s="122"/>
      <c r="B2101" s="122"/>
      <c r="C2101" s="122"/>
      <c r="D2101" s="122"/>
      <c r="E2101" s="23"/>
      <c r="F2101" s="23"/>
      <c r="G2101" s="23"/>
    </row>
    <row r="2102" spans="1:9" s="40" customFormat="1" ht="24.75" hidden="1" customHeight="1">
      <c r="A2102" s="338" t="s">
        <v>247</v>
      </c>
      <c r="B2102" s="339"/>
      <c r="C2102" s="339"/>
      <c r="D2102" s="340"/>
      <c r="E2102" s="51" t="s">
        <v>174</v>
      </c>
      <c r="F2102" s="51" t="s">
        <v>175</v>
      </c>
      <c r="G2102" s="51" t="s">
        <v>176</v>
      </c>
      <c r="I2102" s="85"/>
    </row>
    <row r="2103" spans="1:9" s="40" customFormat="1" ht="24.75" hidden="1" customHeight="1">
      <c r="A2103" s="341"/>
      <c r="B2103" s="342"/>
      <c r="C2103" s="342"/>
      <c r="D2103" s="343"/>
      <c r="E2103" s="125" t="e">
        <f>E2091</f>
        <v>#REF!</v>
      </c>
      <c r="F2103" s="125" t="e">
        <f>F2091</f>
        <v>#REF!</v>
      </c>
      <c r="G2103" s="125" t="e">
        <f>G2091</f>
        <v>#REF!</v>
      </c>
      <c r="I2103" s="85"/>
    </row>
    <row r="2104" spans="1:9" s="40" customFormat="1" ht="24.75" hidden="1" customHeight="1">
      <c r="A2104" s="344"/>
      <c r="B2104" s="345"/>
      <c r="C2104" s="345"/>
      <c r="D2104" s="346"/>
      <c r="E2104" s="125" t="s">
        <v>248</v>
      </c>
      <c r="F2104" s="125" t="s">
        <v>248</v>
      </c>
      <c r="G2104" s="125" t="s">
        <v>248</v>
      </c>
      <c r="I2104" s="85"/>
    </row>
    <row r="2105" spans="1:9" s="40" customFormat="1" ht="5.25" hidden="1" customHeight="1">
      <c r="A2105" s="123"/>
      <c r="G2105" s="126"/>
      <c r="I2105" s="85"/>
    </row>
    <row r="2106" spans="1:9" s="40" customFormat="1" ht="21" hidden="1" customHeight="1">
      <c r="A2106" s="347" t="s">
        <v>249</v>
      </c>
      <c r="B2106" s="347"/>
      <c r="C2106" s="347"/>
      <c r="D2106" s="347"/>
      <c r="E2106" s="347"/>
      <c r="F2106" s="347"/>
      <c r="G2106" s="347"/>
      <c r="I2106" s="85"/>
    </row>
    <row r="2107" spans="1:9" s="40" customFormat="1" ht="6" hidden="1" customHeight="1">
      <c r="A2107" s="127"/>
      <c r="B2107" s="127"/>
      <c r="C2107" s="123"/>
      <c r="D2107" s="127"/>
      <c r="E2107" s="127"/>
      <c r="F2107" s="127"/>
      <c r="G2107" s="127"/>
      <c r="I2107" s="85"/>
    </row>
    <row r="2108" spans="1:9" s="48" customFormat="1" ht="21" hidden="1" customHeight="1">
      <c r="A2108" s="313" t="s">
        <v>250</v>
      </c>
      <c r="B2108" s="313"/>
      <c r="C2108" s="313"/>
      <c r="D2108" s="313"/>
      <c r="E2108" s="313"/>
      <c r="F2108" s="313"/>
      <c r="G2108" s="313"/>
      <c r="I2108" s="124"/>
    </row>
    <row r="2109" spans="1:9" s="48" customFormat="1" ht="21" hidden="1" customHeight="1">
      <c r="A2109" s="313" t="s">
        <v>251</v>
      </c>
      <c r="B2109" s="313"/>
      <c r="C2109" s="313"/>
      <c r="D2109" s="313"/>
      <c r="E2109" s="313"/>
      <c r="F2109" s="313"/>
      <c r="G2109" s="313"/>
      <c r="I2109" s="124"/>
    </row>
    <row r="2110" spans="1:9" s="48" customFormat="1" ht="41.25" hidden="1" customHeight="1">
      <c r="A2110" s="314" t="s">
        <v>252</v>
      </c>
      <c r="B2110" s="315"/>
      <c r="C2110" s="315"/>
      <c r="D2110" s="315"/>
      <c r="E2110" s="315"/>
      <c r="F2110" s="315"/>
      <c r="G2110" s="315"/>
      <c r="I2110" s="124"/>
    </row>
    <row r="2111" spans="1:9" s="48" customFormat="1" ht="28.5" hidden="1" customHeight="1">
      <c r="A2111" s="263"/>
      <c r="B2111" s="267" t="s">
        <v>253</v>
      </c>
      <c r="C2111" s="68"/>
      <c r="D2111" s="267"/>
      <c r="E2111" s="128" t="s">
        <v>254</v>
      </c>
      <c r="F2111" s="316"/>
      <c r="G2111" s="316"/>
      <c r="I2111" s="124"/>
    </row>
    <row r="2112" spans="1:9" s="48" customFormat="1" ht="21.6" hidden="1" customHeight="1">
      <c r="A2112" s="263"/>
      <c r="B2112" s="317" t="s">
        <v>255</v>
      </c>
      <c r="C2112" s="318"/>
      <c r="D2112" s="318"/>
      <c r="E2112" s="290" t="s">
        <v>256</v>
      </c>
      <c r="F2112" s="290"/>
      <c r="G2112" s="290"/>
      <c r="I2112" s="124"/>
    </row>
    <row r="2113" spans="1:9" s="48" customFormat="1" ht="21.6" hidden="1" customHeight="1">
      <c r="A2113" s="263"/>
      <c r="B2113" s="317"/>
      <c r="C2113" s="319"/>
      <c r="D2113" s="319"/>
      <c r="E2113" s="290" t="s">
        <v>257</v>
      </c>
      <c r="F2113" s="290"/>
      <c r="G2113" s="290"/>
      <c r="I2113" s="124"/>
    </row>
    <row r="2114" spans="1:9" s="48" customFormat="1" ht="21.6" hidden="1" customHeight="1">
      <c r="A2114" s="263"/>
      <c r="B2114" s="267"/>
      <c r="C2114" s="68"/>
      <c r="D2114" s="267"/>
      <c r="E2114" s="290" t="s">
        <v>258</v>
      </c>
      <c r="F2114" s="290"/>
      <c r="G2114" s="290"/>
      <c r="I2114" s="124"/>
    </row>
    <row r="2115" spans="1:9" s="48" customFormat="1" ht="21.6" hidden="1" customHeight="1">
      <c r="A2115" s="263"/>
      <c r="B2115" s="267"/>
      <c r="C2115" s="68"/>
      <c r="D2115" s="267"/>
      <c r="E2115" s="290" t="s">
        <v>259</v>
      </c>
      <c r="F2115" s="290"/>
      <c r="G2115" s="290"/>
      <c r="I2115" s="124"/>
    </row>
    <row r="2116" spans="1:9" s="48" customFormat="1" ht="21.6" hidden="1" customHeight="1">
      <c r="A2116" s="263"/>
      <c r="B2116" s="267" t="s">
        <v>260</v>
      </c>
      <c r="C2116" s="68"/>
      <c r="D2116" s="267"/>
      <c r="E2116" s="267"/>
      <c r="F2116" s="267"/>
      <c r="G2116" s="267"/>
      <c r="I2116" s="124"/>
    </row>
    <row r="2117" spans="1:9" s="49" customFormat="1" ht="10.5" hidden="1" customHeight="1">
      <c r="B2117" s="18"/>
      <c r="C2117" s="18"/>
      <c r="D2117" s="18"/>
      <c r="E2117" s="18"/>
      <c r="F2117" s="18"/>
      <c r="G2117" s="50"/>
    </row>
    <row r="2118" spans="1:9" s="52" customFormat="1" ht="39.75" hidden="1" customHeight="1">
      <c r="A2118" s="51" t="s">
        <v>1</v>
      </c>
      <c r="B2118" s="320" t="s">
        <v>261</v>
      </c>
      <c r="C2118" s="321"/>
      <c r="D2118" s="51" t="s">
        <v>262</v>
      </c>
      <c r="E2118" s="51" t="s">
        <v>263</v>
      </c>
      <c r="F2118" s="51" t="s">
        <v>264</v>
      </c>
      <c r="G2118" s="51" t="s">
        <v>40</v>
      </c>
      <c r="I2118" s="49"/>
    </row>
    <row r="2119" spans="1:9" ht="21.95" hidden="1" customHeight="1">
      <c r="A2119" s="54">
        <v>1</v>
      </c>
      <c r="B2119" s="295" t="s">
        <v>20</v>
      </c>
      <c r="C2119" s="297"/>
      <c r="D2119" s="129">
        <v>0.75</v>
      </c>
      <c r="E2119" s="129">
        <v>0.55000000000000004</v>
      </c>
      <c r="F2119" s="130">
        <f>D2119*E2119</f>
        <v>0.41250000000000003</v>
      </c>
      <c r="G2119" s="57"/>
    </row>
    <row r="2120" spans="1:9" ht="21.95" hidden="1" customHeight="1">
      <c r="A2120" s="54">
        <v>2</v>
      </c>
      <c r="B2120" s="295" t="s">
        <v>265</v>
      </c>
      <c r="C2120" s="297"/>
      <c r="D2120" s="129">
        <v>0.8</v>
      </c>
      <c r="E2120" s="129">
        <v>0.15</v>
      </c>
      <c r="F2120" s="130">
        <f>D2120*E2120</f>
        <v>0.12</v>
      </c>
      <c r="G2120" s="56"/>
    </row>
    <row r="2121" spans="1:9" ht="21.95" hidden="1" customHeight="1">
      <c r="A2121" s="54">
        <v>3</v>
      </c>
      <c r="B2121" s="295" t="s">
        <v>266</v>
      </c>
      <c r="C2121" s="297"/>
      <c r="D2121" s="129">
        <v>0.75</v>
      </c>
      <c r="E2121" s="129">
        <v>0.2</v>
      </c>
      <c r="F2121" s="130">
        <f>D2121*E2121</f>
        <v>0.15000000000000002</v>
      </c>
      <c r="G2121" s="101"/>
    </row>
    <row r="2122" spans="1:9" ht="21.95" hidden="1" customHeight="1">
      <c r="A2122" s="54">
        <v>4</v>
      </c>
      <c r="B2122" s="322" t="s">
        <v>267</v>
      </c>
      <c r="C2122" s="323"/>
      <c r="D2122" s="129">
        <v>0.7</v>
      </c>
      <c r="E2122" s="129">
        <v>0.1</v>
      </c>
      <c r="F2122" s="130">
        <f>D2122*E2122</f>
        <v>6.9999999999999993E-2</v>
      </c>
      <c r="G2122" s="101"/>
    </row>
    <row r="2123" spans="1:9" s="63" customFormat="1" ht="21.95" hidden="1" customHeight="1">
      <c r="A2123" s="54"/>
      <c r="B2123" s="324" t="s">
        <v>268</v>
      </c>
      <c r="C2123" s="325"/>
      <c r="D2123" s="326">
        <f>SUM(F2119:F2122)</f>
        <v>0.75249999999999995</v>
      </c>
      <c r="E2123" s="327"/>
      <c r="F2123" s="328"/>
      <c r="G2123" s="62"/>
      <c r="I2123" s="19"/>
    </row>
    <row r="2124" spans="1:9" s="63" customFormat="1" ht="21.95" hidden="1" customHeight="1">
      <c r="A2124" s="54"/>
      <c r="B2124" s="324" t="s">
        <v>269</v>
      </c>
      <c r="C2124" s="325"/>
      <c r="D2124" s="326">
        <f>1-D2123</f>
        <v>0.24750000000000005</v>
      </c>
      <c r="E2124" s="327"/>
      <c r="F2124" s="328"/>
      <c r="G2124" s="62"/>
      <c r="I2124" s="19"/>
    </row>
    <row r="2125" spans="1:9" s="63" customFormat="1" ht="8.25" hidden="1" customHeight="1">
      <c r="A2125" s="49"/>
      <c r="B2125" s="131"/>
      <c r="C2125" s="208"/>
      <c r="D2125" s="132"/>
      <c r="E2125" s="132"/>
      <c r="F2125" s="132"/>
      <c r="G2125" s="133"/>
      <c r="I2125" s="19"/>
    </row>
    <row r="2126" spans="1:9" ht="22.5" hidden="1" customHeight="1">
      <c r="A2126" s="303" t="s">
        <v>276</v>
      </c>
      <c r="B2126" s="303"/>
      <c r="C2126" s="303"/>
      <c r="D2126" s="303"/>
      <c r="E2126" s="303"/>
      <c r="F2126" s="303"/>
      <c r="G2126" s="303"/>
    </row>
    <row r="2127" spans="1:9" ht="7.5" hidden="1" customHeight="1">
      <c r="D2127" s="52"/>
    </row>
    <row r="2128" spans="1:9" ht="23.25" hidden="1" customHeight="1">
      <c r="D2128" s="52"/>
      <c r="G2128" s="134" t="s">
        <v>270</v>
      </c>
    </row>
    <row r="2129" spans="1:9" ht="7.5" hidden="1" customHeight="1">
      <c r="D2129" s="52"/>
    </row>
    <row r="2130" spans="1:9" s="136" customFormat="1" ht="25.35" hidden="1" customHeight="1">
      <c r="A2130" s="307" t="s">
        <v>271</v>
      </c>
      <c r="B2130" s="308"/>
      <c r="C2130" s="308"/>
      <c r="D2130" s="309"/>
      <c r="E2130" s="135" t="s">
        <v>6</v>
      </c>
      <c r="F2130" s="135" t="s">
        <v>287</v>
      </c>
      <c r="G2130" s="135" t="s">
        <v>8</v>
      </c>
      <c r="I2130" s="137"/>
    </row>
    <row r="2131" spans="1:9" s="141" customFormat="1" ht="27" hidden="1" customHeight="1">
      <c r="A2131" s="349" t="e">
        <f>D1905</f>
        <v>#REF!</v>
      </c>
      <c r="B2131" s="311"/>
      <c r="C2131" s="311"/>
      <c r="D2131" s="312"/>
      <c r="E2131" s="138">
        <v>1</v>
      </c>
      <c r="F2131" s="139" t="e">
        <f>E2100</f>
        <v>#REF!</v>
      </c>
      <c r="G2131" s="140" t="e">
        <f>ROUND(E2131*F2131,-6)</f>
        <v>#REF!</v>
      </c>
      <c r="I2131" s="142"/>
    </row>
    <row r="2132" spans="1:9" hidden="1"/>
    <row r="2133" spans="1:9" hidden="1"/>
    <row r="2134" spans="1:9" hidden="1"/>
    <row r="2135" spans="1:9" hidden="1"/>
    <row r="2136" spans="1:9" hidden="1"/>
    <row r="2137" spans="1:9" hidden="1"/>
    <row r="2138" spans="1:9" hidden="1"/>
    <row r="2139" spans="1:9" hidden="1"/>
    <row r="2140" spans="1:9" hidden="1"/>
    <row r="2141" spans="1:9" hidden="1"/>
    <row r="2142" spans="1:9" hidden="1"/>
    <row r="2143" spans="1:9" hidden="1"/>
    <row r="2144" spans="1:9" s="22" customFormat="1" hidden="1">
      <c r="A2144" s="22" t="s">
        <v>435</v>
      </c>
      <c r="B2144" s="22" t="e">
        <f>'Bảng tổng hợp kết quả'!#REF!</f>
        <v>#REF!</v>
      </c>
      <c r="F2144" s="156"/>
      <c r="I2144" s="23"/>
    </row>
    <row r="2145" spans="1:7" ht="19.7" hidden="1" customHeight="1">
      <c r="A2145" s="303" t="s">
        <v>272</v>
      </c>
      <c r="B2145" s="303"/>
      <c r="C2145" s="303"/>
      <c r="D2145" s="303"/>
      <c r="E2145" s="303"/>
      <c r="F2145" s="303"/>
      <c r="G2145" s="303"/>
    </row>
    <row r="2146" spans="1:7" hidden="1">
      <c r="A2146" s="24" t="s">
        <v>61</v>
      </c>
      <c r="B2146" s="261" t="s">
        <v>62</v>
      </c>
      <c r="C2146" s="22"/>
      <c r="D2146" s="303"/>
      <c r="E2146" s="303"/>
      <c r="F2146" s="303"/>
      <c r="G2146" s="303"/>
    </row>
    <row r="2147" spans="1:7" hidden="1">
      <c r="A2147" s="27" t="s">
        <v>55</v>
      </c>
      <c r="B2147" s="28" t="s">
        <v>63</v>
      </c>
      <c r="C2147" s="28" t="s">
        <v>64</v>
      </c>
      <c r="D2147" s="305" t="e">
        <f>B2144</f>
        <v>#REF!</v>
      </c>
      <c r="E2147" s="305"/>
      <c r="F2147" s="305"/>
      <c r="G2147" s="305"/>
    </row>
    <row r="2148" spans="1:7" hidden="1">
      <c r="A2148" s="27" t="s">
        <v>55</v>
      </c>
      <c r="B2148" s="266" t="s">
        <v>65</v>
      </c>
      <c r="C2148" s="28" t="s">
        <v>64</v>
      </c>
      <c r="D2148" s="305" t="s">
        <v>436</v>
      </c>
      <c r="E2148" s="305"/>
      <c r="F2148" s="305"/>
      <c r="G2148" s="305"/>
    </row>
    <row r="2149" spans="1:7" hidden="1">
      <c r="A2149" s="27" t="s">
        <v>55</v>
      </c>
      <c r="B2149" s="266" t="s">
        <v>4</v>
      </c>
      <c r="C2149" s="28" t="s">
        <v>64</v>
      </c>
      <c r="D2149" s="306" t="s">
        <v>10</v>
      </c>
      <c r="E2149" s="306"/>
      <c r="F2149" s="306"/>
      <c r="G2149" s="306"/>
    </row>
    <row r="2150" spans="1:7" hidden="1">
      <c r="A2150" s="27" t="s">
        <v>55</v>
      </c>
      <c r="B2150" s="266" t="s">
        <v>3</v>
      </c>
      <c r="C2150" s="28"/>
      <c r="D2150" s="266">
        <v>2015</v>
      </c>
      <c r="E2150" s="266"/>
      <c r="F2150" s="266"/>
      <c r="G2150" s="266"/>
    </row>
    <row r="2151" spans="1:7" hidden="1">
      <c r="A2151" s="27" t="s">
        <v>55</v>
      </c>
      <c r="B2151" s="30" t="s">
        <v>66</v>
      </c>
      <c r="C2151" s="30" t="s">
        <v>64</v>
      </c>
      <c r="D2151" s="301" t="s">
        <v>437</v>
      </c>
      <c r="E2151" s="301"/>
      <c r="F2151" s="301"/>
      <c r="G2151" s="301"/>
    </row>
    <row r="2152" spans="1:7" hidden="1">
      <c r="A2152" s="27" t="s">
        <v>55</v>
      </c>
      <c r="B2152" s="30" t="s">
        <v>67</v>
      </c>
      <c r="C2152" s="30" t="s">
        <v>64</v>
      </c>
      <c r="D2152" s="301" t="s">
        <v>438</v>
      </c>
      <c r="E2152" s="301"/>
      <c r="F2152" s="301"/>
      <c r="G2152" s="301"/>
    </row>
    <row r="2153" spans="1:7" hidden="1">
      <c r="A2153" s="27" t="s">
        <v>55</v>
      </c>
      <c r="B2153" s="30" t="s">
        <v>69</v>
      </c>
      <c r="C2153" s="30" t="s">
        <v>64</v>
      </c>
      <c r="D2153" s="301" t="s">
        <v>277</v>
      </c>
      <c r="E2153" s="301"/>
      <c r="F2153" s="301"/>
      <c r="G2153" s="301"/>
    </row>
    <row r="2154" spans="1:7" hidden="1">
      <c r="A2154" s="27" t="s">
        <v>55</v>
      </c>
      <c r="B2154" s="30" t="s">
        <v>70</v>
      </c>
      <c r="C2154" s="30" t="s">
        <v>64</v>
      </c>
      <c r="D2154" s="301" t="s">
        <v>314</v>
      </c>
      <c r="E2154" s="301"/>
      <c r="F2154" s="301"/>
      <c r="G2154" s="301"/>
    </row>
    <row r="2155" spans="1:7" hidden="1">
      <c r="A2155" s="27" t="s">
        <v>55</v>
      </c>
      <c r="B2155" s="30" t="s">
        <v>71</v>
      </c>
      <c r="C2155" s="30" t="s">
        <v>64</v>
      </c>
      <c r="D2155" s="301" t="s">
        <v>439</v>
      </c>
      <c r="E2155" s="301"/>
      <c r="F2155" s="301"/>
      <c r="G2155" s="301"/>
    </row>
    <row r="2156" spans="1:7" hidden="1">
      <c r="A2156" s="27" t="s">
        <v>55</v>
      </c>
      <c r="B2156" s="30" t="s">
        <v>72</v>
      </c>
      <c r="C2156" s="30" t="s">
        <v>64</v>
      </c>
      <c r="D2156" s="301" t="s">
        <v>316</v>
      </c>
      <c r="E2156" s="301"/>
      <c r="F2156" s="301"/>
      <c r="G2156" s="301"/>
    </row>
    <row r="2157" spans="1:7" hidden="1">
      <c r="A2157" s="27" t="s">
        <v>55</v>
      </c>
      <c r="B2157" s="30" t="s">
        <v>73</v>
      </c>
      <c r="C2157" s="30" t="s">
        <v>64</v>
      </c>
      <c r="D2157" s="301" t="s">
        <v>440</v>
      </c>
      <c r="E2157" s="301"/>
      <c r="F2157" s="301"/>
      <c r="G2157" s="301"/>
    </row>
    <row r="2158" spans="1:7" hidden="1">
      <c r="A2158" s="27" t="s">
        <v>55</v>
      </c>
      <c r="B2158" s="30" t="s">
        <v>74</v>
      </c>
      <c r="C2158" s="30" t="s">
        <v>64</v>
      </c>
      <c r="D2158" s="301" t="s">
        <v>441</v>
      </c>
      <c r="E2158" s="301"/>
      <c r="F2158" s="301"/>
      <c r="G2158" s="301"/>
    </row>
    <row r="2159" spans="1:7" hidden="1">
      <c r="A2159" s="27" t="s">
        <v>55</v>
      </c>
      <c r="B2159" s="30" t="s">
        <v>75</v>
      </c>
      <c r="C2159" s="30" t="s">
        <v>64</v>
      </c>
      <c r="D2159" s="301" t="s">
        <v>442</v>
      </c>
      <c r="E2159" s="301"/>
      <c r="F2159" s="301"/>
      <c r="G2159" s="301"/>
    </row>
    <row r="2160" spans="1:7" hidden="1">
      <c r="A2160" s="27" t="s">
        <v>55</v>
      </c>
      <c r="B2160" s="30" t="s">
        <v>78</v>
      </c>
      <c r="C2160" s="30" t="s">
        <v>64</v>
      </c>
      <c r="D2160" s="301" t="s">
        <v>320</v>
      </c>
      <c r="E2160" s="301"/>
      <c r="F2160" s="301"/>
      <c r="G2160" s="301"/>
    </row>
    <row r="2161" spans="1:7" hidden="1">
      <c r="A2161" s="27" t="s">
        <v>55</v>
      </c>
      <c r="B2161" s="30" t="s">
        <v>79</v>
      </c>
      <c r="C2161" s="30" t="s">
        <v>64</v>
      </c>
      <c r="D2161" s="301" t="s">
        <v>321</v>
      </c>
      <c r="E2161" s="301"/>
      <c r="F2161" s="301"/>
      <c r="G2161" s="301"/>
    </row>
    <row r="2162" spans="1:7" hidden="1">
      <c r="A2162" s="27" t="s">
        <v>55</v>
      </c>
      <c r="B2162" s="30" t="s">
        <v>80</v>
      </c>
      <c r="C2162" s="30" t="s">
        <v>64</v>
      </c>
      <c r="D2162" s="301" t="s">
        <v>443</v>
      </c>
      <c r="E2162" s="301"/>
      <c r="F2162" s="301"/>
      <c r="G2162" s="301"/>
    </row>
    <row r="2163" spans="1:7" ht="36" hidden="1" customHeight="1">
      <c r="A2163" s="27" t="s">
        <v>81</v>
      </c>
      <c r="B2163" s="28" t="s">
        <v>82</v>
      </c>
      <c r="C2163" s="30" t="s">
        <v>64</v>
      </c>
      <c r="D2163" s="348" t="s">
        <v>302</v>
      </c>
      <c r="E2163" s="348"/>
      <c r="F2163" s="348"/>
      <c r="G2163" s="348"/>
    </row>
    <row r="2164" spans="1:7" ht="21.75" hidden="1" customHeight="1">
      <c r="A2164" s="27" t="s">
        <v>55</v>
      </c>
      <c r="B2164" s="28" t="s">
        <v>83</v>
      </c>
      <c r="C2164" s="30" t="s">
        <v>64</v>
      </c>
      <c r="D2164" s="262" t="s">
        <v>84</v>
      </c>
      <c r="E2164" s="32" t="s">
        <v>85</v>
      </c>
      <c r="F2164" s="266" t="s">
        <v>86</v>
      </c>
      <c r="G2164" s="28" t="s">
        <v>87</v>
      </c>
    </row>
    <row r="2165" spans="1:7" ht="21.75" hidden="1" customHeight="1">
      <c r="A2165" s="27" t="s">
        <v>55</v>
      </c>
      <c r="B2165" s="5" t="s">
        <v>88</v>
      </c>
      <c r="C2165" s="30" t="s">
        <v>64</v>
      </c>
      <c r="D2165" s="262" t="s">
        <v>89</v>
      </c>
      <c r="E2165" s="32" t="s">
        <v>90</v>
      </c>
      <c r="F2165" s="266" t="s">
        <v>91</v>
      </c>
      <c r="G2165" s="28" t="s">
        <v>92</v>
      </c>
    </row>
    <row r="2166" spans="1:7" ht="21.75" hidden="1" customHeight="1">
      <c r="A2166" s="27" t="s">
        <v>55</v>
      </c>
      <c r="B2166" s="5" t="s">
        <v>93</v>
      </c>
      <c r="C2166" s="30" t="s">
        <v>64</v>
      </c>
      <c r="D2166" s="262" t="s">
        <v>94</v>
      </c>
      <c r="E2166" s="32" t="s">
        <v>90</v>
      </c>
      <c r="F2166" s="266" t="s">
        <v>95</v>
      </c>
      <c r="G2166" s="28" t="s">
        <v>92</v>
      </c>
    </row>
    <row r="2167" spans="1:7" ht="21.75" hidden="1" customHeight="1">
      <c r="A2167" s="27" t="s">
        <v>55</v>
      </c>
      <c r="B2167" s="5" t="s">
        <v>96</v>
      </c>
      <c r="C2167" s="30" t="s">
        <v>64</v>
      </c>
      <c r="D2167" s="262" t="s">
        <v>89</v>
      </c>
      <c r="E2167" s="32" t="s">
        <v>90</v>
      </c>
      <c r="F2167" s="266" t="s">
        <v>97</v>
      </c>
      <c r="G2167" s="28" t="s">
        <v>92</v>
      </c>
    </row>
    <row r="2168" spans="1:7" ht="21.75" hidden="1" customHeight="1">
      <c r="A2168" s="27" t="s">
        <v>55</v>
      </c>
      <c r="B2168" s="5" t="s">
        <v>98</v>
      </c>
      <c r="C2168" s="30" t="s">
        <v>64</v>
      </c>
      <c r="D2168" s="262" t="s">
        <v>99</v>
      </c>
      <c r="E2168" s="32" t="s">
        <v>90</v>
      </c>
      <c r="F2168" s="266" t="s">
        <v>100</v>
      </c>
      <c r="G2168" s="28" t="s">
        <v>92</v>
      </c>
    </row>
    <row r="2169" spans="1:7" ht="21.75" hidden="1" customHeight="1">
      <c r="A2169" s="27" t="s">
        <v>55</v>
      </c>
      <c r="B2169" s="5" t="s">
        <v>101</v>
      </c>
      <c r="C2169" s="30" t="s">
        <v>64</v>
      </c>
      <c r="D2169" s="262" t="s">
        <v>99</v>
      </c>
      <c r="E2169" s="32" t="s">
        <v>90</v>
      </c>
      <c r="F2169" s="266" t="s">
        <v>102</v>
      </c>
      <c r="G2169" s="28" t="s">
        <v>103</v>
      </c>
    </row>
    <row r="2170" spans="1:7" ht="21.75" hidden="1" customHeight="1">
      <c r="A2170" s="27" t="s">
        <v>55</v>
      </c>
      <c r="B2170" s="5" t="s">
        <v>104</v>
      </c>
      <c r="C2170" s="30" t="s">
        <v>64</v>
      </c>
      <c r="D2170" s="262" t="s">
        <v>94</v>
      </c>
      <c r="E2170" s="32" t="s">
        <v>90</v>
      </c>
      <c r="F2170" s="266" t="s">
        <v>105</v>
      </c>
      <c r="G2170" s="28" t="s">
        <v>106</v>
      </c>
    </row>
    <row r="2171" spans="1:7" ht="21.75" hidden="1" customHeight="1">
      <c r="A2171" s="27" t="s">
        <v>55</v>
      </c>
      <c r="B2171" s="5" t="s">
        <v>107</v>
      </c>
      <c r="C2171" s="30" t="s">
        <v>64</v>
      </c>
      <c r="D2171" s="262" t="s">
        <v>108</v>
      </c>
      <c r="E2171" s="32" t="s">
        <v>90</v>
      </c>
      <c r="F2171" s="266" t="s">
        <v>109</v>
      </c>
      <c r="G2171" s="28" t="s">
        <v>110</v>
      </c>
    </row>
    <row r="2172" spans="1:7" ht="21.75" hidden="1" customHeight="1">
      <c r="A2172" s="27" t="s">
        <v>55</v>
      </c>
      <c r="B2172" s="28" t="s">
        <v>111</v>
      </c>
      <c r="C2172" s="30" t="s">
        <v>64</v>
      </c>
      <c r="D2172" s="5" t="s">
        <v>112</v>
      </c>
      <c r="E2172" s="32" t="s">
        <v>90</v>
      </c>
      <c r="F2172" s="266" t="s">
        <v>113</v>
      </c>
      <c r="G2172" s="28" t="s">
        <v>110</v>
      </c>
    </row>
    <row r="2173" spans="1:7" ht="21.75" hidden="1" customHeight="1">
      <c r="A2173" s="27" t="s">
        <v>55</v>
      </c>
      <c r="B2173" s="28" t="s">
        <v>114</v>
      </c>
      <c r="C2173" s="30" t="s">
        <v>64</v>
      </c>
      <c r="D2173" s="262" t="s">
        <v>115</v>
      </c>
      <c r="E2173" s="32" t="s">
        <v>90</v>
      </c>
      <c r="F2173" s="266" t="s">
        <v>116</v>
      </c>
      <c r="G2173" s="28" t="s">
        <v>110</v>
      </c>
    </row>
    <row r="2174" spans="1:7" ht="21.75" hidden="1" customHeight="1">
      <c r="A2174" s="27" t="s">
        <v>55</v>
      </c>
      <c r="B2174" s="28" t="s">
        <v>117</v>
      </c>
      <c r="C2174" s="30" t="s">
        <v>64</v>
      </c>
      <c r="D2174" s="262" t="s">
        <v>94</v>
      </c>
      <c r="E2174" s="32" t="s">
        <v>90</v>
      </c>
      <c r="F2174" s="266" t="s">
        <v>118</v>
      </c>
      <c r="G2174" s="28" t="s">
        <v>110</v>
      </c>
    </row>
    <row r="2175" spans="1:7" ht="21.75" hidden="1" customHeight="1">
      <c r="A2175" s="27" t="s">
        <v>55</v>
      </c>
      <c r="B2175" s="28" t="s">
        <v>119</v>
      </c>
      <c r="C2175" s="30" t="s">
        <v>64</v>
      </c>
      <c r="D2175" s="262" t="s">
        <v>120</v>
      </c>
      <c r="E2175" s="32" t="s">
        <v>90</v>
      </c>
      <c r="F2175" s="266" t="s">
        <v>121</v>
      </c>
      <c r="G2175" s="28" t="s">
        <v>110</v>
      </c>
    </row>
    <row r="2176" spans="1:7" ht="21.75" hidden="1" customHeight="1">
      <c r="A2176" s="27" t="s">
        <v>55</v>
      </c>
      <c r="B2176" s="28" t="s">
        <v>122</v>
      </c>
      <c r="C2176" s="30" t="s">
        <v>64</v>
      </c>
      <c r="D2176" s="262" t="s">
        <v>108</v>
      </c>
      <c r="E2176" s="32" t="s">
        <v>90</v>
      </c>
      <c r="F2176" s="266" t="s">
        <v>123</v>
      </c>
      <c r="G2176" s="28" t="s">
        <v>110</v>
      </c>
    </row>
    <row r="2177" spans="1:7" ht="21.75" hidden="1" customHeight="1">
      <c r="A2177" s="27" t="s">
        <v>55</v>
      </c>
      <c r="B2177" s="28" t="s">
        <v>124</v>
      </c>
      <c r="C2177" s="30" t="s">
        <v>64</v>
      </c>
      <c r="D2177" s="262" t="s">
        <v>108</v>
      </c>
      <c r="E2177" s="32" t="s">
        <v>90</v>
      </c>
      <c r="F2177" s="266" t="s">
        <v>125</v>
      </c>
      <c r="G2177" s="28" t="s">
        <v>126</v>
      </c>
    </row>
    <row r="2178" spans="1:7" ht="21.75" hidden="1" customHeight="1">
      <c r="A2178" s="27" t="s">
        <v>55</v>
      </c>
      <c r="B2178" s="28" t="s">
        <v>127</v>
      </c>
      <c r="C2178" s="30" t="s">
        <v>64</v>
      </c>
      <c r="D2178" s="262" t="s">
        <v>108</v>
      </c>
      <c r="E2178" s="32" t="s">
        <v>90</v>
      </c>
      <c r="F2178" s="266" t="s">
        <v>128</v>
      </c>
      <c r="G2178" s="28" t="s">
        <v>129</v>
      </c>
    </row>
    <row r="2179" spans="1:7" ht="21.75" hidden="1" customHeight="1">
      <c r="A2179" s="27" t="s">
        <v>55</v>
      </c>
      <c r="B2179" s="28" t="s">
        <v>130</v>
      </c>
      <c r="C2179" s="30" t="s">
        <v>64</v>
      </c>
      <c r="D2179" s="262" t="s">
        <v>131</v>
      </c>
      <c r="E2179" s="32" t="s">
        <v>90</v>
      </c>
      <c r="F2179" s="266" t="s">
        <v>132</v>
      </c>
      <c r="G2179" s="28" t="s">
        <v>129</v>
      </c>
    </row>
    <row r="2180" spans="1:7" ht="21.75" hidden="1" customHeight="1">
      <c r="A2180" s="27" t="s">
        <v>55</v>
      </c>
      <c r="B2180" s="5" t="s">
        <v>133</v>
      </c>
      <c r="C2180" s="30" t="s">
        <v>64</v>
      </c>
      <c r="D2180" s="262" t="s">
        <v>134</v>
      </c>
      <c r="E2180" s="32" t="s">
        <v>90</v>
      </c>
      <c r="F2180" s="266" t="s">
        <v>135</v>
      </c>
      <c r="G2180" s="28" t="s">
        <v>129</v>
      </c>
    </row>
    <row r="2181" spans="1:7" ht="21.75" hidden="1" customHeight="1">
      <c r="A2181" s="27" t="s">
        <v>55</v>
      </c>
      <c r="B2181" s="28" t="s">
        <v>136</v>
      </c>
      <c r="C2181" s="30" t="s">
        <v>64</v>
      </c>
      <c r="D2181" s="262" t="s">
        <v>131</v>
      </c>
      <c r="E2181" s="32" t="s">
        <v>90</v>
      </c>
      <c r="F2181" s="266" t="s">
        <v>137</v>
      </c>
      <c r="G2181" s="28" t="s">
        <v>129</v>
      </c>
    </row>
    <row r="2182" spans="1:7" ht="21.75" hidden="1" customHeight="1">
      <c r="A2182" s="27" t="s">
        <v>55</v>
      </c>
      <c r="B2182" s="28" t="s">
        <v>138</v>
      </c>
      <c r="C2182" s="30" t="s">
        <v>64</v>
      </c>
      <c r="D2182" s="262" t="s">
        <v>131</v>
      </c>
      <c r="E2182" s="32" t="s">
        <v>90</v>
      </c>
      <c r="F2182" s="266" t="s">
        <v>139</v>
      </c>
      <c r="G2182" s="28" t="s">
        <v>87</v>
      </c>
    </row>
    <row r="2183" spans="1:7" ht="21.75" hidden="1" customHeight="1">
      <c r="A2183" s="27" t="s">
        <v>55</v>
      </c>
      <c r="B2183" s="28" t="s">
        <v>140</v>
      </c>
      <c r="C2183" s="30" t="s">
        <v>64</v>
      </c>
      <c r="D2183" s="262" t="s">
        <v>94</v>
      </c>
      <c r="E2183" s="32" t="s">
        <v>90</v>
      </c>
      <c r="F2183" s="266" t="s">
        <v>141</v>
      </c>
      <c r="G2183" s="28" t="s">
        <v>87</v>
      </c>
    </row>
    <row r="2184" spans="1:7" ht="21.75" hidden="1" customHeight="1">
      <c r="A2184" s="27" t="s">
        <v>55</v>
      </c>
      <c r="B2184" s="28" t="s">
        <v>142</v>
      </c>
      <c r="C2184" s="30" t="s">
        <v>64</v>
      </c>
      <c r="D2184" s="262" t="s">
        <v>94</v>
      </c>
      <c r="E2184" s="32" t="s">
        <v>90</v>
      </c>
      <c r="F2184" s="266" t="s">
        <v>143</v>
      </c>
      <c r="G2184" s="28" t="s">
        <v>144</v>
      </c>
    </row>
    <row r="2185" spans="1:7" ht="21.75" hidden="1" customHeight="1">
      <c r="A2185" s="27" t="s">
        <v>55</v>
      </c>
      <c r="B2185" s="28" t="s">
        <v>145</v>
      </c>
      <c r="C2185" s="30" t="s">
        <v>64</v>
      </c>
      <c r="D2185" s="262" t="s">
        <v>99</v>
      </c>
      <c r="E2185" s="32" t="s">
        <v>90</v>
      </c>
      <c r="F2185" s="266" t="s">
        <v>146</v>
      </c>
      <c r="G2185" s="28" t="s">
        <v>147</v>
      </c>
    </row>
    <row r="2186" spans="1:7" ht="21.75" hidden="1" customHeight="1">
      <c r="A2186" s="27" t="s">
        <v>55</v>
      </c>
      <c r="B2186" s="28" t="s">
        <v>148</v>
      </c>
      <c r="C2186" s="30" t="s">
        <v>64</v>
      </c>
      <c r="D2186" s="262" t="s">
        <v>99</v>
      </c>
      <c r="E2186" s="32" t="s">
        <v>90</v>
      </c>
      <c r="F2186" s="266" t="s">
        <v>149</v>
      </c>
      <c r="G2186" s="28" t="s">
        <v>150</v>
      </c>
    </row>
    <row r="2187" spans="1:7" ht="21.75" hidden="1" customHeight="1">
      <c r="A2187" s="27" t="s">
        <v>55</v>
      </c>
      <c r="B2187" s="5" t="s">
        <v>151</v>
      </c>
      <c r="C2187" s="30" t="s">
        <v>64</v>
      </c>
      <c r="D2187" s="262" t="s">
        <v>99</v>
      </c>
      <c r="E2187" s="32" t="s">
        <v>90</v>
      </c>
      <c r="F2187" s="5" t="s">
        <v>152</v>
      </c>
      <c r="G2187" s="33" t="s">
        <v>147</v>
      </c>
    </row>
    <row r="2188" spans="1:7" ht="21.75" hidden="1" customHeight="1">
      <c r="A2188" s="27" t="s">
        <v>55</v>
      </c>
      <c r="B2188" s="5" t="s">
        <v>153</v>
      </c>
      <c r="C2188" s="30" t="s">
        <v>64</v>
      </c>
      <c r="D2188" s="33" t="s">
        <v>94</v>
      </c>
      <c r="E2188" s="32" t="s">
        <v>90</v>
      </c>
      <c r="F2188" s="5" t="s">
        <v>154</v>
      </c>
      <c r="G2188" s="33" t="s">
        <v>155</v>
      </c>
    </row>
    <row r="2189" spans="1:7" ht="21.75" hidden="1" customHeight="1">
      <c r="A2189" s="27" t="s">
        <v>55</v>
      </c>
      <c r="B2189" s="5" t="s">
        <v>156</v>
      </c>
      <c r="C2189" s="30" t="s">
        <v>64</v>
      </c>
      <c r="D2189" s="33" t="s">
        <v>115</v>
      </c>
      <c r="E2189" s="32" t="s">
        <v>90</v>
      </c>
      <c r="F2189" s="5" t="s">
        <v>157</v>
      </c>
      <c r="G2189" s="33" t="s">
        <v>155</v>
      </c>
    </row>
    <row r="2190" spans="1:7" ht="21.75" hidden="1" customHeight="1">
      <c r="A2190" s="27" t="s">
        <v>55</v>
      </c>
      <c r="B2190" s="5" t="s">
        <v>158</v>
      </c>
      <c r="C2190" s="30" t="s">
        <v>64</v>
      </c>
      <c r="D2190" s="33" t="s">
        <v>99</v>
      </c>
      <c r="E2190" s="32" t="s">
        <v>90</v>
      </c>
      <c r="F2190" s="5" t="s">
        <v>159</v>
      </c>
      <c r="G2190" s="33" t="s">
        <v>155</v>
      </c>
    </row>
    <row r="2191" spans="1:7" ht="21.75" hidden="1" customHeight="1">
      <c r="A2191" s="27" t="s">
        <v>55</v>
      </c>
      <c r="B2191" s="5" t="s">
        <v>160</v>
      </c>
      <c r="C2191" s="30" t="s">
        <v>64</v>
      </c>
      <c r="D2191" s="33" t="s">
        <v>161</v>
      </c>
      <c r="E2191" s="32"/>
      <c r="F2191" s="266"/>
      <c r="G2191" s="28"/>
    </row>
    <row r="2192" spans="1:7" ht="21.75" hidden="1" customHeight="1">
      <c r="A2192" s="27" t="s">
        <v>55</v>
      </c>
      <c r="C2192" s="30" t="s">
        <v>64</v>
      </c>
      <c r="E2192" s="32"/>
      <c r="F2192" s="266"/>
      <c r="G2192" s="28"/>
    </row>
    <row r="2193" spans="1:9" ht="21.75" hidden="1" customHeight="1">
      <c r="A2193" s="27" t="s">
        <v>55</v>
      </c>
      <c r="C2193" s="30" t="s">
        <v>64</v>
      </c>
      <c r="E2193" s="32"/>
      <c r="F2193" s="266"/>
      <c r="G2193" s="28"/>
    </row>
    <row r="2194" spans="1:9" ht="21.75" hidden="1" customHeight="1">
      <c r="A2194" s="27" t="s">
        <v>55</v>
      </c>
      <c r="C2194" s="30" t="s">
        <v>64</v>
      </c>
      <c r="E2194" s="32"/>
      <c r="F2194" s="266"/>
      <c r="G2194" s="28"/>
    </row>
    <row r="2195" spans="1:9" ht="21.75" hidden="1" customHeight="1">
      <c r="A2195" s="27" t="s">
        <v>55</v>
      </c>
      <c r="C2195" s="30" t="s">
        <v>64</v>
      </c>
      <c r="E2195" s="32"/>
      <c r="F2195" s="266"/>
      <c r="G2195" s="28"/>
    </row>
    <row r="2196" spans="1:9" ht="21.75" hidden="1" customHeight="1">
      <c r="A2196" s="27" t="s">
        <v>55</v>
      </c>
      <c r="B2196" s="5" t="s">
        <v>116</v>
      </c>
      <c r="C2196" s="30" t="s">
        <v>64</v>
      </c>
      <c r="D2196" s="33" t="s">
        <v>161</v>
      </c>
      <c r="E2196" s="34"/>
      <c r="F2196" s="266" t="s">
        <v>162</v>
      </c>
      <c r="G2196" s="28" t="s">
        <v>147</v>
      </c>
    </row>
    <row r="2197" spans="1:9" ht="21.75" hidden="1" customHeight="1">
      <c r="A2197" s="27" t="s">
        <v>55</v>
      </c>
      <c r="B2197" s="28" t="s">
        <v>138</v>
      </c>
      <c r="C2197" s="30" t="s">
        <v>64</v>
      </c>
      <c r="D2197" s="262" t="s">
        <v>131</v>
      </c>
      <c r="E2197" s="32"/>
      <c r="F2197" s="266"/>
      <c r="G2197" s="28"/>
    </row>
    <row r="2198" spans="1:9" ht="8.25" hidden="1" customHeight="1">
      <c r="A2198" s="19"/>
      <c r="B2198" s="314"/>
      <c r="C2198" s="314"/>
      <c r="D2198" s="314"/>
      <c r="E2198" s="314"/>
      <c r="F2198" s="314"/>
      <c r="G2198" s="314"/>
    </row>
    <row r="2199" spans="1:9" ht="16.7" hidden="1" customHeight="1">
      <c r="A2199" s="303" t="s">
        <v>273</v>
      </c>
      <c r="B2199" s="303"/>
      <c r="C2199" s="303"/>
      <c r="D2199" s="303"/>
      <c r="E2199" s="303"/>
      <c r="F2199" s="303"/>
      <c r="G2199" s="303"/>
    </row>
    <row r="2200" spans="1:9" ht="21.75" hidden="1" customHeight="1">
      <c r="A2200" s="303" t="s">
        <v>163</v>
      </c>
      <c r="B2200" s="303"/>
      <c r="C2200" s="303"/>
      <c r="D2200" s="303"/>
      <c r="E2200" s="303"/>
      <c r="F2200" s="303"/>
      <c r="G2200" s="303"/>
    </row>
    <row r="2201" spans="1:9" ht="36" hidden="1" customHeight="1">
      <c r="A2201" s="315" t="s">
        <v>164</v>
      </c>
      <c r="B2201" s="315"/>
      <c r="C2201" s="315"/>
      <c r="D2201" s="315"/>
      <c r="E2201" s="315"/>
      <c r="F2201" s="315"/>
      <c r="G2201" s="315"/>
      <c r="H2201" s="36"/>
      <c r="I2201" s="37"/>
    </row>
    <row r="2202" spans="1:9" s="40" customFormat="1" ht="3" hidden="1" customHeight="1">
      <c r="A2202" s="359"/>
      <c r="B2202" s="359"/>
      <c r="C2202" s="359"/>
      <c r="D2202" s="359"/>
      <c r="E2202" s="359"/>
      <c r="F2202" s="359"/>
      <c r="G2202" s="359"/>
      <c r="H2202" s="38"/>
      <c r="I2202" s="39"/>
    </row>
    <row r="2203" spans="1:9" s="40" customFormat="1" ht="32.25" hidden="1" customHeight="1">
      <c r="A2203" s="41" t="s">
        <v>55</v>
      </c>
      <c r="B2203" s="360" t="s">
        <v>165</v>
      </c>
      <c r="C2203" s="360"/>
      <c r="D2203" s="360"/>
      <c r="E2203" s="360"/>
      <c r="F2203" s="360"/>
      <c r="G2203" s="360"/>
      <c r="H2203" s="42" t="s">
        <v>166</v>
      </c>
      <c r="I2203" s="43"/>
    </row>
    <row r="2204" spans="1:9" s="40" customFormat="1" ht="32.25" hidden="1" customHeight="1">
      <c r="A2204" s="41" t="s">
        <v>55</v>
      </c>
      <c r="B2204" s="360" t="s">
        <v>167</v>
      </c>
      <c r="C2204" s="360"/>
      <c r="D2204" s="360"/>
      <c r="E2204" s="360"/>
      <c r="F2204" s="360"/>
      <c r="G2204" s="360"/>
      <c r="H2204" s="42" t="s">
        <v>168</v>
      </c>
      <c r="I2204" s="44"/>
    </row>
    <row r="2205" spans="1:9" s="40" customFormat="1" ht="32.25" hidden="1" customHeight="1">
      <c r="A2205" s="41" t="s">
        <v>55</v>
      </c>
      <c r="B2205" s="360" t="s">
        <v>169</v>
      </c>
      <c r="C2205" s="360"/>
      <c r="D2205" s="360"/>
      <c r="E2205" s="360"/>
      <c r="F2205" s="360"/>
      <c r="G2205" s="360"/>
      <c r="H2205" s="361" t="s">
        <v>170</v>
      </c>
      <c r="I2205" s="362"/>
    </row>
    <row r="2206" spans="1:9" s="48" customFormat="1" hidden="1">
      <c r="A2206" s="45" t="s">
        <v>81</v>
      </c>
      <c r="B2206" s="350" t="s">
        <v>171</v>
      </c>
      <c r="C2206" s="350"/>
      <c r="D2206" s="350"/>
      <c r="E2206" s="350"/>
      <c r="F2206" s="350"/>
      <c r="G2206" s="350"/>
      <c r="H2206" s="46"/>
      <c r="I2206" s="47"/>
    </row>
    <row r="2207" spans="1:9" s="49" customFormat="1" ht="10.5" hidden="1" customHeight="1">
      <c r="B2207" s="18"/>
      <c r="C2207" s="18"/>
      <c r="D2207" s="18"/>
      <c r="E2207" s="18"/>
      <c r="F2207" s="18"/>
      <c r="G2207" s="50"/>
    </row>
    <row r="2208" spans="1:9" s="52" customFormat="1" ht="18" hidden="1" customHeight="1">
      <c r="A2208" s="51" t="s">
        <v>1</v>
      </c>
      <c r="B2208" s="51" t="s">
        <v>172</v>
      </c>
      <c r="C2208" s="65"/>
      <c r="D2208" s="51" t="s">
        <v>173</v>
      </c>
      <c r="E2208" s="51" t="s">
        <v>174</v>
      </c>
      <c r="F2208" s="51" t="s">
        <v>175</v>
      </c>
      <c r="G2208" s="51" t="s">
        <v>176</v>
      </c>
      <c r="I2208" s="268"/>
    </row>
    <row r="2209" spans="1:9" ht="16.350000000000001" hidden="1" customHeight="1">
      <c r="A2209" s="54">
        <v>1</v>
      </c>
      <c r="B2209" s="55" t="s">
        <v>177</v>
      </c>
      <c r="C2209" s="202" t="s">
        <v>64</v>
      </c>
      <c r="D2209" s="57" t="s">
        <v>324</v>
      </c>
      <c r="E2209" s="57" t="str">
        <f>D2209</f>
        <v xml:space="preserve">Ô tô xi téc </v>
      </c>
      <c r="F2209" s="57" t="str">
        <f>D2209</f>
        <v xml:space="preserve">Ô tô xi téc </v>
      </c>
      <c r="G2209" s="57" t="str">
        <f>D2209</f>
        <v xml:space="preserve">Ô tô xi téc </v>
      </c>
    </row>
    <row r="2210" spans="1:9" ht="17.45" hidden="1" customHeight="1">
      <c r="A2210" s="54">
        <v>2</v>
      </c>
      <c r="B2210" s="55" t="s">
        <v>178</v>
      </c>
      <c r="C2210" s="202" t="s">
        <v>64</v>
      </c>
      <c r="D2210" s="57" t="s">
        <v>323</v>
      </c>
      <c r="E2210" s="58" t="str">
        <f>D2210</f>
        <v>Ô tô xi téc (chở xăng)</v>
      </c>
      <c r="F2210" s="58" t="str">
        <f>D2210</f>
        <v>Ô tô xi téc (chở xăng)</v>
      </c>
      <c r="G2210" s="58" t="str">
        <f>D2210</f>
        <v>Ô tô xi téc (chở xăng)</v>
      </c>
    </row>
    <row r="2211" spans="1:9" hidden="1">
      <c r="A2211" s="59" t="s">
        <v>55</v>
      </c>
      <c r="B2211" s="55" t="s">
        <v>179</v>
      </c>
      <c r="C2211" s="202"/>
      <c r="D2211" s="58" t="str">
        <f>D2148</f>
        <v>HOHAN</v>
      </c>
      <c r="E2211" s="58" t="s">
        <v>422</v>
      </c>
      <c r="F2211" s="58" t="s">
        <v>445</v>
      </c>
      <c r="G2211" s="58" t="s">
        <v>328</v>
      </c>
    </row>
    <row r="2212" spans="1:9" hidden="1">
      <c r="A2212" s="59" t="s">
        <v>55</v>
      </c>
      <c r="B2212" s="55" t="s">
        <v>3</v>
      </c>
      <c r="C2212" s="202"/>
      <c r="D2212" s="60">
        <f>D2150</f>
        <v>2015</v>
      </c>
      <c r="E2212" s="60">
        <v>2014</v>
      </c>
      <c r="F2212" s="60">
        <f>D2212</f>
        <v>2015</v>
      </c>
      <c r="G2212" s="60">
        <v>2016</v>
      </c>
    </row>
    <row r="2213" spans="1:9" hidden="1">
      <c r="A2213" s="59" t="s">
        <v>55</v>
      </c>
      <c r="B2213" s="55" t="s">
        <v>4</v>
      </c>
      <c r="C2213" s="202"/>
      <c r="D2213" s="58" t="str">
        <f>D2149</f>
        <v>Trung Quốc</v>
      </c>
      <c r="E2213" s="58" t="str">
        <f>D2213</f>
        <v>Trung Quốc</v>
      </c>
      <c r="F2213" s="58" t="s">
        <v>12</v>
      </c>
      <c r="G2213" s="58" t="s">
        <v>28</v>
      </c>
    </row>
    <row r="2214" spans="1:9" ht="78.599999999999994" hidden="1" customHeight="1">
      <c r="A2214" s="54">
        <v>3</v>
      </c>
      <c r="B2214" s="55" t="s">
        <v>180</v>
      </c>
      <c r="C2214" s="203" t="s">
        <v>64</v>
      </c>
      <c r="D2214" s="152"/>
      <c r="E2214" s="153" t="s">
        <v>444</v>
      </c>
      <c r="F2214" s="153" t="s">
        <v>446</v>
      </c>
      <c r="G2214" s="153" t="s">
        <v>449</v>
      </c>
    </row>
    <row r="2215" spans="1:9" s="63" customFormat="1" ht="18" hidden="1" customHeight="1">
      <c r="A2215" s="54">
        <v>4</v>
      </c>
      <c r="B2215" s="61" t="s">
        <v>181</v>
      </c>
      <c r="C2215" s="204" t="s">
        <v>64</v>
      </c>
      <c r="D2215" s="62" t="s">
        <v>279</v>
      </c>
      <c r="E2215" s="62" t="s">
        <v>279</v>
      </c>
      <c r="F2215" s="62" t="s">
        <v>279</v>
      </c>
      <c r="G2215" s="62" t="s">
        <v>279</v>
      </c>
      <c r="I2215" s="19"/>
    </row>
    <row r="2216" spans="1:9" s="67" customFormat="1" ht="30.6" hidden="1" customHeight="1">
      <c r="A2216" s="64">
        <v>5</v>
      </c>
      <c r="B2216" s="65" t="s">
        <v>182</v>
      </c>
      <c r="C2216" s="205" t="s">
        <v>64</v>
      </c>
      <c r="D2216" s="66" t="s">
        <v>183</v>
      </c>
      <c r="E2216" s="66" t="s">
        <v>183</v>
      </c>
      <c r="F2216" s="66" t="s">
        <v>183</v>
      </c>
      <c r="G2216" s="66" t="s">
        <v>183</v>
      </c>
      <c r="I2216" s="68"/>
    </row>
    <row r="2217" spans="1:9" ht="16.7" hidden="1" customHeight="1">
      <c r="A2217" s="269">
        <v>6</v>
      </c>
      <c r="B2217" s="70" t="s">
        <v>184</v>
      </c>
      <c r="C2217" s="205" t="s">
        <v>64</v>
      </c>
      <c r="D2217" s="71"/>
      <c r="E2217" s="72">
        <v>900000000</v>
      </c>
      <c r="F2217" s="72">
        <v>980000000</v>
      </c>
      <c r="G2217" s="72">
        <v>1100000000</v>
      </c>
    </row>
    <row r="2218" spans="1:9" ht="17.45" hidden="1" customHeight="1">
      <c r="A2218" s="269">
        <v>7</v>
      </c>
      <c r="B2218" s="70" t="s">
        <v>185</v>
      </c>
      <c r="C2218" s="205" t="s">
        <v>64</v>
      </c>
      <c r="D2218" s="71"/>
      <c r="E2218" s="73">
        <v>0.9</v>
      </c>
      <c r="F2218" s="73">
        <v>0.9</v>
      </c>
      <c r="G2218" s="73">
        <v>0.9</v>
      </c>
      <c r="I2218" s="74" t="e">
        <f>E2332</f>
        <v>#REF!</v>
      </c>
    </row>
    <row r="2219" spans="1:9" ht="18" hidden="1" customHeight="1">
      <c r="A2219" s="269">
        <v>8</v>
      </c>
      <c r="B2219" s="70" t="s">
        <v>186</v>
      </c>
      <c r="C2219" s="205" t="s">
        <v>64</v>
      </c>
      <c r="D2219" s="71"/>
      <c r="E2219" s="75" t="s">
        <v>281</v>
      </c>
      <c r="F2219" s="75" t="s">
        <v>281</v>
      </c>
      <c r="G2219" s="75" t="s">
        <v>281</v>
      </c>
    </row>
    <row r="2220" spans="1:9" ht="18" hidden="1" customHeight="1">
      <c r="A2220" s="269">
        <v>9</v>
      </c>
      <c r="B2220" s="65" t="s">
        <v>187</v>
      </c>
      <c r="C2220" s="205" t="s">
        <v>64</v>
      </c>
      <c r="D2220" s="76" t="s">
        <v>188</v>
      </c>
      <c r="E2220" s="76" t="s">
        <v>188</v>
      </c>
      <c r="F2220" s="76" t="s">
        <v>188</v>
      </c>
      <c r="G2220" s="76" t="s">
        <v>188</v>
      </c>
    </row>
    <row r="2221" spans="1:9" ht="14.45" hidden="1" customHeight="1">
      <c r="A2221" s="77" t="s">
        <v>55</v>
      </c>
      <c r="B2221" s="65" t="s">
        <v>69</v>
      </c>
      <c r="C2221" s="205"/>
      <c r="D2221" s="76" t="s">
        <v>277</v>
      </c>
      <c r="E2221" s="76" t="s">
        <v>277</v>
      </c>
      <c r="F2221" s="76" t="s">
        <v>411</v>
      </c>
      <c r="G2221" s="76" t="s">
        <v>277</v>
      </c>
    </row>
    <row r="2222" spans="1:9" ht="16.7" hidden="1" customHeight="1">
      <c r="A2222" s="77" t="s">
        <v>55</v>
      </c>
      <c r="B2222" s="65" t="s">
        <v>189</v>
      </c>
      <c r="C2222" s="205"/>
      <c r="D2222" s="76" t="str">
        <f>D2162</f>
        <v>29C - 825.47</v>
      </c>
      <c r="E2222" s="76" t="s">
        <v>280</v>
      </c>
      <c r="F2222" s="76" t="s">
        <v>280</v>
      </c>
      <c r="G2222" s="76" t="s">
        <v>451</v>
      </c>
    </row>
    <row r="2223" spans="1:9" ht="16.350000000000001" hidden="1" customHeight="1">
      <c r="A2223" s="77" t="s">
        <v>55</v>
      </c>
      <c r="B2223" s="65" t="s">
        <v>190</v>
      </c>
      <c r="C2223" s="205"/>
      <c r="D2223" s="76">
        <v>411568</v>
      </c>
      <c r="E2223" s="76" t="s">
        <v>226</v>
      </c>
      <c r="F2223" s="76" t="s">
        <v>226</v>
      </c>
      <c r="G2223" s="76" t="s">
        <v>226</v>
      </c>
    </row>
    <row r="2224" spans="1:9" ht="30.6" hidden="1" customHeight="1">
      <c r="A2224" s="64">
        <v>10</v>
      </c>
      <c r="B2224" s="65" t="s">
        <v>283</v>
      </c>
      <c r="C2224" s="205" t="s">
        <v>64</v>
      </c>
      <c r="D2224" s="71"/>
      <c r="E2224" s="79">
        <f>E2217*E2218</f>
        <v>810000000</v>
      </c>
      <c r="F2224" s="79">
        <f>F2217*F2218</f>
        <v>882000000</v>
      </c>
      <c r="G2224" s="79">
        <f>G2217*G2218</f>
        <v>990000000</v>
      </c>
    </row>
    <row r="2225" spans="1:9" ht="17.45" hidden="1" customHeight="1">
      <c r="A2225" s="269">
        <v>11</v>
      </c>
      <c r="B2225" s="70" t="s">
        <v>191</v>
      </c>
      <c r="C2225" s="205" t="s">
        <v>64</v>
      </c>
      <c r="D2225" s="80"/>
      <c r="E2225" s="16" t="s">
        <v>448</v>
      </c>
      <c r="F2225" s="81" t="s">
        <v>447</v>
      </c>
      <c r="G2225" s="81" t="s">
        <v>450</v>
      </c>
    </row>
    <row r="2226" spans="1:9" ht="21" hidden="1" customHeight="1">
      <c r="A2226" s="269">
        <v>12</v>
      </c>
      <c r="B2226" s="70" t="s">
        <v>192</v>
      </c>
      <c r="C2226" s="205" t="s">
        <v>64</v>
      </c>
      <c r="D2226" s="82"/>
      <c r="E2226" s="82" t="str">
        <f>D2215</f>
        <v>Tháng 10 năm 2023</v>
      </c>
      <c r="F2226" s="82" t="str">
        <f>E2226</f>
        <v>Tháng 10 năm 2023</v>
      </c>
      <c r="G2226" s="82" t="str">
        <f>E2226</f>
        <v>Tháng 10 năm 2023</v>
      </c>
    </row>
    <row r="2227" spans="1:9" hidden="1">
      <c r="G2227" s="83"/>
    </row>
    <row r="2228" spans="1:9" ht="22.5" hidden="1" customHeight="1">
      <c r="A2228" s="303" t="s">
        <v>193</v>
      </c>
      <c r="B2228" s="303"/>
      <c r="C2228" s="303"/>
      <c r="D2228" s="303"/>
      <c r="E2228" s="303"/>
      <c r="F2228" s="303"/>
      <c r="G2228" s="303"/>
    </row>
    <row r="2229" spans="1:9" s="40" customFormat="1" ht="54.75" hidden="1" customHeight="1">
      <c r="A2229" s="337" t="s">
        <v>194</v>
      </c>
      <c r="B2229" s="337"/>
      <c r="C2229" s="337"/>
      <c r="D2229" s="337"/>
      <c r="E2229" s="337"/>
      <c r="F2229" s="337"/>
      <c r="G2229" s="337"/>
      <c r="I2229" s="85"/>
    </row>
    <row r="2230" spans="1:9" s="40" customFormat="1" ht="72" hidden="1" customHeight="1">
      <c r="A2230" s="337" t="s">
        <v>195</v>
      </c>
      <c r="B2230" s="337"/>
      <c r="C2230" s="337"/>
      <c r="D2230" s="337"/>
      <c r="E2230" s="337"/>
      <c r="F2230" s="337"/>
      <c r="G2230" s="337"/>
      <c r="I2230" s="85"/>
    </row>
    <row r="2231" spans="1:9" s="40" customFormat="1" ht="21" hidden="1" customHeight="1">
      <c r="A2231" s="363" t="s">
        <v>196</v>
      </c>
      <c r="B2231" s="363"/>
      <c r="C2231" s="363"/>
      <c r="D2231" s="363"/>
      <c r="E2231" s="363"/>
      <c r="F2231" s="363"/>
      <c r="G2231" s="363"/>
      <c r="I2231" s="85"/>
    </row>
    <row r="2232" spans="1:9" s="40" customFormat="1" ht="21" hidden="1" customHeight="1">
      <c r="A2232" s="86" t="s">
        <v>55</v>
      </c>
      <c r="B2232" s="337" t="s">
        <v>197</v>
      </c>
      <c r="C2232" s="337"/>
      <c r="D2232" s="337"/>
      <c r="E2232" s="337"/>
      <c r="F2232" s="337"/>
      <c r="G2232" s="337"/>
      <c r="I2232" s="85"/>
    </row>
    <row r="2233" spans="1:9" s="40" customFormat="1" ht="21" hidden="1" customHeight="1">
      <c r="A2233" s="87"/>
      <c r="B2233" s="88" t="s">
        <v>198</v>
      </c>
      <c r="C2233" s="88"/>
      <c r="D2233" s="355" t="str">
        <f>D2296&amp;". Do lấy TSĐG làm chuẩn nên tổ thẩm định đánh giá TSĐG đạt tỷ lệ 100%"</f>
        <v>Giấy đăng ký xe, đăng kiểm xe. Do lấy TSĐG làm chuẩn nên tổ thẩm định đánh giá TSĐG đạt tỷ lệ 100%</v>
      </c>
      <c r="E2233" s="356"/>
      <c r="F2233" s="356"/>
      <c r="G2233" s="356"/>
      <c r="I2233" s="85"/>
    </row>
    <row r="2234" spans="1:9" s="40" customFormat="1" ht="21" hidden="1" customHeight="1">
      <c r="A2234" s="86" t="s">
        <v>199</v>
      </c>
      <c r="B2234" s="88" t="s">
        <v>200</v>
      </c>
      <c r="C2234" s="88" t="s">
        <v>64</v>
      </c>
      <c r="D2234" s="358" t="str">
        <f>E2296</f>
        <v>Giấy đăng ký xe, đăng kiểm xe</v>
      </c>
      <c r="E2234" s="358"/>
      <c r="F2234" s="332" t="str">
        <f>IF(D2235&gt;100%,"Lợi thế hơn tài sản thẩm định giá",IF(D2235=100%,"Tương đương tài sản thẩm định giá",IF(D2235&lt;100%,"Kém lợi thế hơn tài sản thẩm định giá")))</f>
        <v>Tương đương tài sản thẩm định giá</v>
      </c>
      <c r="G2234" s="332"/>
      <c r="I2234" s="85"/>
    </row>
    <row r="2235" spans="1:9" s="40" customFormat="1" ht="21" hidden="1" customHeight="1">
      <c r="A2235" s="86"/>
      <c r="B2235" s="271" t="s">
        <v>201</v>
      </c>
      <c r="C2235" s="88" t="s">
        <v>64</v>
      </c>
      <c r="D2235" s="90">
        <f>E2297</f>
        <v>1</v>
      </c>
      <c r="E2235" s="271"/>
      <c r="F2235" s="271"/>
      <c r="G2235" s="272"/>
      <c r="I2235" s="85"/>
    </row>
    <row r="2236" spans="1:9" s="40" customFormat="1" ht="21" hidden="1" customHeight="1">
      <c r="A2236" s="86" t="s">
        <v>199</v>
      </c>
      <c r="B2236" s="88" t="s">
        <v>202</v>
      </c>
      <c r="C2236" s="88" t="s">
        <v>64</v>
      </c>
      <c r="D2236" s="91" t="str">
        <f>F2296</f>
        <v>Giấy đăng ký xe, đăng kiểm xe</v>
      </c>
      <c r="E2236" s="92"/>
      <c r="F2236" s="332" t="str">
        <f>IF(D2237&gt;100%,"Lợi thế hơn tài sản thẩm định giá",IF(D2237=100%,"Tương đương tài sản thẩm định giá",IF(D2237&lt;100%,"Kém lợi thế hơn tài sản thẩm định giá")))</f>
        <v>Tương đương tài sản thẩm định giá</v>
      </c>
      <c r="G2236" s="332"/>
      <c r="I2236" s="85"/>
    </row>
    <row r="2237" spans="1:9" s="40" customFormat="1" ht="21" hidden="1" customHeight="1">
      <c r="A2237" s="86"/>
      <c r="B2237" s="271" t="s">
        <v>203</v>
      </c>
      <c r="C2237" s="88" t="s">
        <v>64</v>
      </c>
      <c r="D2237" s="90">
        <f>F2297</f>
        <v>1</v>
      </c>
      <c r="E2237" s="271"/>
      <c r="F2237" s="271"/>
      <c r="G2237" s="272"/>
      <c r="I2237" s="85"/>
    </row>
    <row r="2238" spans="1:9" s="40" customFormat="1" ht="21" hidden="1" customHeight="1">
      <c r="A2238" s="86" t="s">
        <v>199</v>
      </c>
      <c r="B2238" s="88" t="s">
        <v>204</v>
      </c>
      <c r="C2238" s="88" t="s">
        <v>64</v>
      </c>
      <c r="D2238" s="91" t="str">
        <f>G2296</f>
        <v>Giấy đăng ký xe, đăng kiểm xe</v>
      </c>
      <c r="E2238" s="92"/>
      <c r="F2238" s="332" t="str">
        <f>IF(D2239&gt;100%,"Lợi thế hơn tài sản thẩm định giá",IF(D2239=100%,"Tương đương tài sản thẩm định giá",IF(D2239&lt;100%,"Kém lợi thế hơn tài sản thẩm định giá")))</f>
        <v>Tương đương tài sản thẩm định giá</v>
      </c>
      <c r="G2238" s="332"/>
      <c r="I2238" s="85"/>
    </row>
    <row r="2239" spans="1:9" s="40" customFormat="1" ht="21" hidden="1" customHeight="1">
      <c r="A2239" s="86"/>
      <c r="B2239" s="271" t="s">
        <v>205</v>
      </c>
      <c r="C2239" s="88" t="s">
        <v>64</v>
      </c>
      <c r="D2239" s="90">
        <f>G2297</f>
        <v>1</v>
      </c>
      <c r="E2239" s="271"/>
      <c r="F2239" s="271"/>
      <c r="G2239" s="271"/>
      <c r="I2239" s="85"/>
    </row>
    <row r="2240" spans="1:9" s="40" customFormat="1" ht="21" hidden="1" customHeight="1">
      <c r="A2240" s="86" t="s">
        <v>55</v>
      </c>
      <c r="B2240" s="337" t="s">
        <v>206</v>
      </c>
      <c r="C2240" s="337"/>
      <c r="D2240" s="337"/>
      <c r="E2240" s="337"/>
      <c r="F2240" s="337"/>
      <c r="G2240" s="337"/>
      <c r="I2240" s="85"/>
    </row>
    <row r="2241" spans="1:9" s="40" customFormat="1" ht="21" hidden="1" customHeight="1">
      <c r="A2241" s="87"/>
      <c r="B2241" s="88" t="s">
        <v>198</v>
      </c>
      <c r="C2241" s="88"/>
      <c r="D2241" s="355" t="str">
        <f>D2301&amp;". Do lấy TSĐG làm chuẩn nên tổ thẩm định đánh giá TSĐG đạt tỷ lệ 100%"</f>
        <v>2015. Do lấy TSĐG làm chuẩn nên tổ thẩm định đánh giá TSĐG đạt tỷ lệ 100%</v>
      </c>
      <c r="E2241" s="356"/>
      <c r="F2241" s="356"/>
      <c r="G2241" s="356"/>
      <c r="I2241" s="85"/>
    </row>
    <row r="2242" spans="1:9" s="40" customFormat="1" ht="21" hidden="1" customHeight="1">
      <c r="A2242" s="86" t="s">
        <v>199</v>
      </c>
      <c r="B2242" s="88" t="s">
        <v>200</v>
      </c>
      <c r="C2242" s="88" t="s">
        <v>64</v>
      </c>
      <c r="D2242" s="358" t="s">
        <v>207</v>
      </c>
      <c r="E2242" s="358"/>
      <c r="F2242" s="332" t="str">
        <f>IF(D2243&gt;100%,"Lợi thế hơn tài sản thẩm định giá",IF(D2243=100%,"Tương đương tài sản thẩm định giá",IF(D2243&lt;100%,"Kém lợi thế hơn tài sản thẩm định giá")))</f>
        <v>Kém lợi thế hơn tài sản thẩm định giá</v>
      </c>
      <c r="G2242" s="332"/>
      <c r="I2242" s="85"/>
    </row>
    <row r="2243" spans="1:9" s="40" customFormat="1" ht="21" hidden="1" customHeight="1">
      <c r="A2243" s="86"/>
      <c r="B2243" s="271" t="s">
        <v>201</v>
      </c>
      <c r="C2243" s="88" t="s">
        <v>64</v>
      </c>
      <c r="D2243" s="90">
        <f>E2302</f>
        <v>0.95</v>
      </c>
      <c r="E2243" s="271"/>
      <c r="F2243" s="271"/>
      <c r="G2243" s="272"/>
      <c r="I2243" s="85"/>
    </row>
    <row r="2244" spans="1:9" s="40" customFormat="1" ht="21" hidden="1" customHeight="1">
      <c r="A2244" s="86" t="s">
        <v>199</v>
      </c>
      <c r="B2244" s="88" t="s">
        <v>202</v>
      </c>
      <c r="C2244" s="88" t="s">
        <v>64</v>
      </c>
      <c r="D2244" s="91" t="s">
        <v>207</v>
      </c>
      <c r="E2244" s="92"/>
      <c r="F2244" s="332" t="str">
        <f>IF(D2245&gt;100%,"Lợi thế hơn tài sản thẩm định giá",IF(D2245=100%,"Tương đương tài sản thẩm định giá",IF(D2245&lt;100%,"Kém lợi thế hơn tài sản thẩm định giá")))</f>
        <v>Tương đương tài sản thẩm định giá</v>
      </c>
      <c r="G2244" s="332"/>
      <c r="I2244" s="85"/>
    </row>
    <row r="2245" spans="1:9" s="40" customFormat="1" ht="21" hidden="1" customHeight="1">
      <c r="A2245" s="86"/>
      <c r="B2245" s="271" t="s">
        <v>203</v>
      </c>
      <c r="C2245" s="88" t="s">
        <v>64</v>
      </c>
      <c r="D2245" s="90">
        <f>F2302</f>
        <v>1</v>
      </c>
      <c r="E2245" s="271"/>
      <c r="F2245" s="271"/>
      <c r="G2245" s="272"/>
      <c r="I2245" s="85"/>
    </row>
    <row r="2246" spans="1:9" s="40" customFormat="1" ht="21" hidden="1" customHeight="1">
      <c r="A2246" s="86" t="s">
        <v>199</v>
      </c>
      <c r="B2246" s="88" t="s">
        <v>204</v>
      </c>
      <c r="C2246" s="88" t="s">
        <v>64</v>
      </c>
      <c r="D2246" s="91" t="s">
        <v>207</v>
      </c>
      <c r="E2246" s="92"/>
      <c r="F2246" s="332" t="str">
        <f>IF(D2247&gt;100%,"Lợi thế hơn tài sản thẩm định giá",IF(D2247=100%,"Tương đương tài sản thẩm định giá",IF(D2247&lt;100%,"Kém lợi thế hơn tài sản thẩm định giá")))</f>
        <v>Lợi thế hơn tài sản thẩm định giá</v>
      </c>
      <c r="G2246" s="332"/>
      <c r="I2246" s="85"/>
    </row>
    <row r="2247" spans="1:9" s="40" customFormat="1" ht="21" hidden="1" customHeight="1">
      <c r="A2247" s="86"/>
      <c r="B2247" s="271" t="s">
        <v>205</v>
      </c>
      <c r="C2247" s="88" t="s">
        <v>64</v>
      </c>
      <c r="D2247" s="90">
        <f>G2302</f>
        <v>1.05</v>
      </c>
      <c r="E2247" s="271"/>
      <c r="F2247" s="271"/>
      <c r="G2247" s="271"/>
      <c r="I2247" s="85"/>
    </row>
    <row r="2248" spans="1:9" s="272" customFormat="1" ht="21" hidden="1" customHeight="1">
      <c r="A2248" s="86" t="s">
        <v>55</v>
      </c>
      <c r="B2248" s="337" t="s">
        <v>208</v>
      </c>
      <c r="C2248" s="337"/>
      <c r="D2248" s="337"/>
      <c r="E2248" s="337"/>
      <c r="F2248" s="337"/>
      <c r="G2248" s="337"/>
      <c r="I2248" s="93"/>
    </row>
    <row r="2249" spans="1:9" s="272" customFormat="1" ht="23.45" hidden="1" customHeight="1">
      <c r="A2249" s="87"/>
      <c r="B2249" s="88" t="s">
        <v>198</v>
      </c>
      <c r="C2249" s="88"/>
      <c r="D2249" s="355" t="str">
        <f>D2306&amp;". Do lấy TSĐG làm chuẩn nên tổ thẩm định đánh giá TSĐG đạt tỷ lệ 100%"</f>
        <v>. Do lấy TSĐG làm chuẩn nên tổ thẩm định đánh giá TSĐG đạt tỷ lệ 100%</v>
      </c>
      <c r="E2249" s="356"/>
      <c r="F2249" s="356"/>
      <c r="G2249" s="356"/>
      <c r="I2249" s="93"/>
    </row>
    <row r="2250" spans="1:9" s="272" customFormat="1" ht="21" hidden="1" customHeight="1">
      <c r="A2250" s="86" t="s">
        <v>199</v>
      </c>
      <c r="B2250" s="88" t="s">
        <v>200</v>
      </c>
      <c r="C2250" s="88" t="s">
        <v>64</v>
      </c>
      <c r="D2250" s="358">
        <f>E2306</f>
        <v>0</v>
      </c>
      <c r="E2250" s="358"/>
      <c r="F2250" s="332" t="str">
        <f>IF(D2251&gt;100%,"Lợi thế hơn tài sản thẩm định giá",IF(D2251=100%,"Tương đương tài sản thẩm định giá",IF(D2251&lt;100%,"Kém lợi thế hơn tài sản thẩm định giá")))</f>
        <v>Tương đương tài sản thẩm định giá</v>
      </c>
      <c r="G2250" s="332"/>
      <c r="I2250" s="93"/>
    </row>
    <row r="2251" spans="1:9" s="272" customFormat="1" ht="21" hidden="1" customHeight="1">
      <c r="A2251" s="86"/>
      <c r="B2251" s="271" t="s">
        <v>201</v>
      </c>
      <c r="C2251" s="88" t="s">
        <v>64</v>
      </c>
      <c r="D2251" s="90">
        <v>1</v>
      </c>
      <c r="E2251" s="271"/>
      <c r="F2251" s="271"/>
      <c r="I2251" s="93"/>
    </row>
    <row r="2252" spans="1:9" s="272" customFormat="1" ht="21" hidden="1" customHeight="1">
      <c r="A2252" s="86" t="s">
        <v>199</v>
      </c>
      <c r="B2252" s="88" t="s">
        <v>202</v>
      </c>
      <c r="C2252" s="88" t="s">
        <v>64</v>
      </c>
      <c r="D2252" s="91">
        <f>F2306</f>
        <v>0</v>
      </c>
      <c r="E2252" s="92"/>
      <c r="F2252" s="332" t="str">
        <f>IF(D2253&gt;100%,"Lợi thế hơn tài sản thẩm định giá",IF(D2253=100%,"Tương đương tài sản thẩm định giá",IF(D2253&lt;100%,"Kém lợi thế hơn tài sản thẩm định giá")))</f>
        <v>Tương đương tài sản thẩm định giá</v>
      </c>
      <c r="G2252" s="332"/>
      <c r="I2252" s="93"/>
    </row>
    <row r="2253" spans="1:9" s="272" customFormat="1" ht="21" hidden="1" customHeight="1">
      <c r="A2253" s="86"/>
      <c r="B2253" s="271" t="s">
        <v>203</v>
      </c>
      <c r="C2253" s="88" t="s">
        <v>64</v>
      </c>
      <c r="D2253" s="90">
        <v>1</v>
      </c>
      <c r="E2253" s="271"/>
      <c r="F2253" s="271"/>
      <c r="I2253" s="93"/>
    </row>
    <row r="2254" spans="1:9" s="272" customFormat="1" ht="21" hidden="1" customHeight="1">
      <c r="A2254" s="86" t="s">
        <v>199</v>
      </c>
      <c r="B2254" s="88" t="s">
        <v>204</v>
      </c>
      <c r="C2254" s="88" t="s">
        <v>64</v>
      </c>
      <c r="D2254" s="91">
        <f>G2306</f>
        <v>0</v>
      </c>
      <c r="E2254" s="92"/>
      <c r="F2254" s="332" t="str">
        <f>IF(D2255&gt;100%,"Lợi thế hơn tài sản thẩm định giá",IF(D2255=100%,"Tương đương tài sản thẩm định giá",IF(D2255&lt;100%,"Kém lợi thế hơn tài sản thẩm định giá")))</f>
        <v>Lợi thế hơn tài sản thẩm định giá</v>
      </c>
      <c r="G2254" s="332"/>
      <c r="I2254" s="93"/>
    </row>
    <row r="2255" spans="1:9" s="272" customFormat="1" ht="21" hidden="1" customHeight="1">
      <c r="A2255" s="86"/>
      <c r="B2255" s="271" t="s">
        <v>205</v>
      </c>
      <c r="C2255" s="88" t="s">
        <v>64</v>
      </c>
      <c r="D2255" s="90">
        <v>1.05</v>
      </c>
      <c r="E2255" s="271"/>
      <c r="F2255" s="271"/>
      <c r="G2255" s="271"/>
      <c r="I2255" s="93"/>
    </row>
    <row r="2256" spans="1:9" s="272" customFormat="1" ht="21" hidden="1" customHeight="1">
      <c r="A2256" s="94" t="s">
        <v>55</v>
      </c>
      <c r="B2256" s="357" t="s">
        <v>209</v>
      </c>
      <c r="C2256" s="337"/>
      <c r="D2256" s="337"/>
      <c r="E2256" s="337"/>
      <c r="F2256" s="337"/>
      <c r="G2256" s="337"/>
      <c r="I2256" s="93"/>
    </row>
    <row r="2257" spans="1:9" s="272" customFormat="1" ht="21" hidden="1" customHeight="1">
      <c r="A2257" s="87"/>
      <c r="B2257" s="88" t="s">
        <v>198</v>
      </c>
      <c r="C2257" s="88"/>
      <c r="D2257" s="355" t="str">
        <f>D2311&amp;". Do lấy TSĐG làm chuẩn nên tổ thẩm định đánh giá TSĐG đạt tỷ lệ 100%"</f>
        <v>29C - 825.47. Do lấy TSĐG làm chuẩn nên tổ thẩm định đánh giá TSĐG đạt tỷ lệ 100%</v>
      </c>
      <c r="E2257" s="356"/>
      <c r="F2257" s="356"/>
      <c r="G2257" s="356"/>
      <c r="I2257" s="93"/>
    </row>
    <row r="2258" spans="1:9" s="272" customFormat="1" ht="21" hidden="1" customHeight="1">
      <c r="A2258" s="86" t="s">
        <v>199</v>
      </c>
      <c r="B2258" s="88" t="s">
        <v>200</v>
      </c>
      <c r="C2258" s="88" t="s">
        <v>64</v>
      </c>
      <c r="D2258" s="354" t="str">
        <f>E2311</f>
        <v>Hà Nội</v>
      </c>
      <c r="E2258" s="331"/>
      <c r="F2258" s="332" t="str">
        <f>IF(D2259&gt;100%,"Lợi thế hơn tài sản thẩm định giá",IF(D2259=100%,"Tương đương tài sản thẩm định giá",IF(D2259&lt;100%,"Kém lợi thế hơn tài sản thẩm định giá")))</f>
        <v>Tương đương tài sản thẩm định giá</v>
      </c>
      <c r="G2258" s="332"/>
      <c r="I2258" s="93"/>
    </row>
    <row r="2259" spans="1:9" s="272" customFormat="1" ht="21" hidden="1" customHeight="1">
      <c r="A2259" s="86"/>
      <c r="B2259" s="271" t="s">
        <v>201</v>
      </c>
      <c r="C2259" s="88" t="s">
        <v>64</v>
      </c>
      <c r="D2259" s="90">
        <v>1</v>
      </c>
      <c r="F2259" s="271"/>
      <c r="G2259" s="271"/>
      <c r="I2259" s="93"/>
    </row>
    <row r="2260" spans="1:9" s="272" customFormat="1" ht="21" hidden="1" customHeight="1">
      <c r="A2260" s="86" t="s">
        <v>199</v>
      </c>
      <c r="B2260" s="88" t="s">
        <v>202</v>
      </c>
      <c r="C2260" s="88" t="s">
        <v>64</v>
      </c>
      <c r="D2260" s="354" t="str">
        <f>F2311</f>
        <v>Hà Nội</v>
      </c>
      <c r="E2260" s="331"/>
      <c r="F2260" s="332" t="str">
        <f>IF(D2261&gt;100%,"Lợi thế hơn tài sản thẩm định giá",IF(D2261=100%,"Tương đương tài sản thẩm định giá",IF(D2261&lt;100%,"Kém lợi thế hơn tài sản thẩm định giá")))</f>
        <v>Tương đương tài sản thẩm định giá</v>
      </c>
      <c r="G2260" s="332"/>
      <c r="I2260" s="93"/>
    </row>
    <row r="2261" spans="1:9" s="272" customFormat="1" ht="21" hidden="1" customHeight="1">
      <c r="A2261" s="86"/>
      <c r="B2261" s="271" t="s">
        <v>203</v>
      </c>
      <c r="C2261" s="88" t="s">
        <v>64</v>
      </c>
      <c r="D2261" s="90">
        <v>1</v>
      </c>
      <c r="F2261" s="271"/>
      <c r="G2261" s="271"/>
      <c r="I2261" s="93"/>
    </row>
    <row r="2262" spans="1:9" s="272" customFormat="1" ht="21" hidden="1" customHeight="1">
      <c r="A2262" s="86" t="s">
        <v>199</v>
      </c>
      <c r="B2262" s="88" t="s">
        <v>204</v>
      </c>
      <c r="C2262" s="88" t="s">
        <v>64</v>
      </c>
      <c r="D2262" s="354" t="str">
        <f>G2311</f>
        <v>Đắk Nông</v>
      </c>
      <c r="E2262" s="331"/>
      <c r="F2262" s="332" t="str">
        <f>IF(D2263&gt;100%,"Lợi thế hơn tài sản thẩm định giá",IF(D2263=100%,"Tương đương tài sản thẩm định giá",IF(D2263&lt;100%,"Kém lợi thế hơn tài sản thẩm định giá")))</f>
        <v>Tương đương tài sản thẩm định giá</v>
      </c>
      <c r="G2262" s="332"/>
      <c r="I2262" s="93"/>
    </row>
    <row r="2263" spans="1:9" s="272" customFormat="1" ht="21" hidden="1" customHeight="1">
      <c r="A2263" s="86"/>
      <c r="B2263" s="271" t="s">
        <v>205</v>
      </c>
      <c r="C2263" s="88" t="s">
        <v>64</v>
      </c>
      <c r="D2263" s="90">
        <v>1</v>
      </c>
      <c r="E2263" s="271"/>
      <c r="F2263" s="271"/>
      <c r="G2263" s="271"/>
      <c r="I2263" s="93"/>
    </row>
    <row r="2264" spans="1:9" s="272" customFormat="1" ht="21" hidden="1" customHeight="1">
      <c r="A2264" s="94" t="s">
        <v>55</v>
      </c>
      <c r="B2264" s="337" t="s">
        <v>210</v>
      </c>
      <c r="C2264" s="337"/>
      <c r="D2264" s="337"/>
      <c r="E2264" s="337"/>
      <c r="F2264" s="337"/>
      <c r="G2264" s="337"/>
      <c r="I2264" s="93"/>
    </row>
    <row r="2265" spans="1:9" s="272" customFormat="1" ht="21" hidden="1" customHeight="1">
      <c r="A2265" s="87"/>
      <c r="B2265" s="88" t="s">
        <v>198</v>
      </c>
      <c r="C2265" s="88"/>
      <c r="D2265" s="355" t="str">
        <f>D2316&amp;". Do lấy TSĐG làm chuẩn nên tổ thẩm định đánh giá TSĐG đạt tỷ lệ 100%"</f>
        <v>411568. Do lấy TSĐG làm chuẩn nên tổ thẩm định đánh giá TSĐG đạt tỷ lệ 100%</v>
      </c>
      <c r="E2265" s="356"/>
      <c r="F2265" s="356"/>
      <c r="G2265" s="356"/>
      <c r="I2265" s="93"/>
    </row>
    <row r="2266" spans="1:9" s="272" customFormat="1" ht="21" hidden="1" customHeight="1">
      <c r="A2266" s="86" t="s">
        <v>199</v>
      </c>
      <c r="B2266" s="88" t="s">
        <v>200</v>
      </c>
      <c r="C2266" s="88" t="s">
        <v>64</v>
      </c>
      <c r="D2266" s="91" t="str">
        <f>E2316</f>
        <v>Không xác định</v>
      </c>
      <c r="E2266" s="92"/>
      <c r="F2266" s="332" t="str">
        <f>IF(D2267&gt;100%,"Lợi thế hơn tài sản thẩm định giá",IF(D2267=100%,"Tương đương tài sản thẩm định giá",IF(D2267&lt;100%,"Kém lợi thế hơn tài sản thẩm định giá")))</f>
        <v>Lợi thế hơn tài sản thẩm định giá</v>
      </c>
      <c r="G2266" s="332"/>
      <c r="I2266" s="93"/>
    </row>
    <row r="2267" spans="1:9" s="272" customFormat="1" ht="21" hidden="1" customHeight="1">
      <c r="A2267" s="87"/>
      <c r="B2267" s="271" t="s">
        <v>201</v>
      </c>
      <c r="C2267" s="88" t="s">
        <v>64</v>
      </c>
      <c r="D2267" s="90">
        <v>1.03</v>
      </c>
      <c r="E2267" s="271"/>
      <c r="F2267" s="271"/>
      <c r="G2267" s="271"/>
      <c r="I2267" s="93"/>
    </row>
    <row r="2268" spans="1:9" s="272" customFormat="1" ht="21" hidden="1" customHeight="1">
      <c r="A2268" s="86" t="s">
        <v>199</v>
      </c>
      <c r="B2268" s="88" t="s">
        <v>202</v>
      </c>
      <c r="C2268" s="88" t="s">
        <v>64</v>
      </c>
      <c r="D2268" s="91" t="str">
        <f>F2316</f>
        <v>Không xác định</v>
      </c>
      <c r="E2268" s="92"/>
      <c r="F2268" s="332" t="str">
        <f>IF(D2269&gt;100%,"Lợi thế hơn tài sản thẩm định giá",IF(D2269=100%,"Tương đương tài sản thẩm định giá",IF(D2269&lt;100%,"Kém lợi thế hơn tài sản thẩm định giá")))</f>
        <v>Lợi thế hơn tài sản thẩm định giá</v>
      </c>
      <c r="G2268" s="332"/>
      <c r="I2268" s="93"/>
    </row>
    <row r="2269" spans="1:9" s="272" customFormat="1" ht="21" hidden="1" customHeight="1">
      <c r="A2269" s="87"/>
      <c r="B2269" s="271" t="s">
        <v>203</v>
      </c>
      <c r="C2269" s="88" t="s">
        <v>64</v>
      </c>
      <c r="D2269" s="90">
        <v>1.03</v>
      </c>
      <c r="E2269" s="271"/>
      <c r="F2269" s="271"/>
      <c r="G2269" s="271"/>
      <c r="I2269" s="93"/>
    </row>
    <row r="2270" spans="1:9" s="272" customFormat="1" ht="21" hidden="1" customHeight="1">
      <c r="A2270" s="86" t="s">
        <v>199</v>
      </c>
      <c r="B2270" s="88" t="s">
        <v>204</v>
      </c>
      <c r="C2270" s="88" t="s">
        <v>64</v>
      </c>
      <c r="D2270" s="91" t="str">
        <f>G2316</f>
        <v>Không xác định</v>
      </c>
      <c r="E2270" s="92"/>
      <c r="F2270" s="332" t="str">
        <f>IF(D2271&gt;100%,"Lợi thế hơn tài sản thẩm định giá",IF(D2271=100%,"Tương đương tài sản thẩm định giá",IF(D2271&lt;100%,"Kém lợi thế hơn tài sản thẩm định giá")))</f>
        <v>Lợi thế hơn tài sản thẩm định giá</v>
      </c>
      <c r="G2270" s="332"/>
      <c r="I2270" s="93"/>
    </row>
    <row r="2271" spans="1:9" s="272" customFormat="1" ht="21" hidden="1" customHeight="1">
      <c r="A2271" s="87"/>
      <c r="B2271" s="271" t="s">
        <v>205</v>
      </c>
      <c r="C2271" s="88" t="s">
        <v>64</v>
      </c>
      <c r="D2271" s="90">
        <v>1.05</v>
      </c>
      <c r="E2271" s="271"/>
      <c r="F2271" s="271"/>
      <c r="G2271" s="271"/>
      <c r="I2271" s="93"/>
    </row>
    <row r="2272" spans="1:9" s="272" customFormat="1" ht="21" hidden="1" customHeight="1">
      <c r="A2272" s="94" t="s">
        <v>55</v>
      </c>
      <c r="B2272" s="357" t="s">
        <v>211</v>
      </c>
      <c r="C2272" s="337"/>
      <c r="D2272" s="337"/>
      <c r="E2272" s="337"/>
      <c r="F2272" s="337"/>
      <c r="G2272" s="337"/>
      <c r="I2272" s="93"/>
    </row>
    <row r="2273" spans="1:9" s="272" customFormat="1" ht="21" hidden="1" customHeight="1">
      <c r="A2273" s="87"/>
      <c r="B2273" s="88" t="s">
        <v>198</v>
      </c>
      <c r="C2273" s="88"/>
      <c r="D2273" s="355" t="e">
        <f>#REF!&amp;". Do lấy TSĐG làm chuẩn nên tổ thẩm định đánh giá TSĐG đạt tỷ lệ 100%"</f>
        <v>#REF!</v>
      </c>
      <c r="E2273" s="356"/>
      <c r="F2273" s="356"/>
      <c r="G2273" s="356"/>
      <c r="I2273" s="93"/>
    </row>
    <row r="2274" spans="1:9" s="272" customFormat="1" ht="21" hidden="1" customHeight="1">
      <c r="A2274" s="86" t="s">
        <v>199</v>
      </c>
      <c r="B2274" s="88" t="s">
        <v>200</v>
      </c>
      <c r="C2274" s="88" t="s">
        <v>64</v>
      </c>
      <c r="D2274" s="95" t="e">
        <f>#REF!</f>
        <v>#REF!</v>
      </c>
      <c r="E2274" s="92"/>
      <c r="F2274" s="332" t="str">
        <f>IF(D2275&gt;100%,"Lợi thế hơn tài sản thẩm định giá",IF(D2275=100%,"Tương đương tài sản thẩm định giá",IF(D2275&lt;100%,"Kém lợi thế hơn tài sản thẩm định giá")))</f>
        <v>Tương đương tài sản thẩm định giá</v>
      </c>
      <c r="G2274" s="332"/>
      <c r="I2274" s="93"/>
    </row>
    <row r="2275" spans="1:9" s="272" customFormat="1" ht="21" hidden="1" customHeight="1">
      <c r="A2275" s="86"/>
      <c r="B2275" s="271" t="s">
        <v>201</v>
      </c>
      <c r="C2275" s="88" t="s">
        <v>64</v>
      </c>
      <c r="D2275" s="90">
        <v>1</v>
      </c>
      <c r="E2275" s="271"/>
      <c r="F2275" s="271"/>
      <c r="G2275" s="271"/>
      <c r="I2275" s="93"/>
    </row>
    <row r="2276" spans="1:9" s="272" customFormat="1" ht="21" hidden="1" customHeight="1">
      <c r="A2276" s="86" t="s">
        <v>199</v>
      </c>
      <c r="B2276" s="88" t="s">
        <v>202</v>
      </c>
      <c r="C2276" s="88" t="s">
        <v>64</v>
      </c>
      <c r="D2276" s="95" t="e">
        <f>#REF!</f>
        <v>#REF!</v>
      </c>
      <c r="E2276" s="92"/>
      <c r="F2276" s="332" t="str">
        <f>IF(D2277&gt;100%,"Lợi thế hơn tài sản thẩm định giá",IF(D2277=100%,"Tương đương tài sản thẩm định giá",IF(D2277&lt;100%,"Kém lợi thế hơn tài sản thẩm định giá")))</f>
        <v>Tương đương tài sản thẩm định giá</v>
      </c>
      <c r="G2276" s="332"/>
      <c r="I2276" s="93"/>
    </row>
    <row r="2277" spans="1:9" s="272" customFormat="1" ht="21" hidden="1" customHeight="1">
      <c r="A2277" s="86"/>
      <c r="B2277" s="271" t="s">
        <v>203</v>
      </c>
      <c r="C2277" s="88" t="s">
        <v>64</v>
      </c>
      <c r="D2277" s="90">
        <v>1</v>
      </c>
      <c r="E2277" s="271"/>
      <c r="F2277" s="271"/>
      <c r="G2277" s="271"/>
      <c r="I2277" s="93"/>
    </row>
    <row r="2278" spans="1:9" s="272" customFormat="1" ht="21" hidden="1" customHeight="1">
      <c r="A2278" s="86" t="s">
        <v>199</v>
      </c>
      <c r="B2278" s="88" t="s">
        <v>204</v>
      </c>
      <c r="C2278" s="88" t="s">
        <v>64</v>
      </c>
      <c r="D2278" s="95" t="e">
        <f>#REF!</f>
        <v>#REF!</v>
      </c>
      <c r="E2278" s="92"/>
      <c r="F2278" s="332" t="str">
        <f>IF(D2279&gt;100%,"Lợi thế hơn tài sản thẩm định giá",IF(D2279=100%,"Tương đương tài sản thẩm định giá",IF(D2279&lt;100%,"Kém lợi thế hơn tài sản thẩm định giá")))</f>
        <v>Tương đương tài sản thẩm định giá</v>
      </c>
      <c r="G2278" s="332"/>
      <c r="I2278" s="93"/>
    </row>
    <row r="2279" spans="1:9" s="272" customFormat="1" ht="21" hidden="1" customHeight="1">
      <c r="A2279" s="86"/>
      <c r="B2279" s="271" t="s">
        <v>205</v>
      </c>
      <c r="C2279" s="88" t="s">
        <v>64</v>
      </c>
      <c r="D2279" s="90">
        <v>1</v>
      </c>
      <c r="E2279" s="271"/>
      <c r="F2279" s="271"/>
      <c r="G2279" s="271"/>
      <c r="I2279" s="93"/>
    </row>
    <row r="2280" spans="1:9" s="272" customFormat="1" ht="21" hidden="1" customHeight="1">
      <c r="A2280" s="94" t="s">
        <v>55</v>
      </c>
      <c r="B2280" s="337" t="s">
        <v>212</v>
      </c>
      <c r="C2280" s="337"/>
      <c r="D2280" s="337"/>
      <c r="E2280" s="337"/>
      <c r="F2280" s="337"/>
      <c r="G2280" s="337"/>
      <c r="I2280" s="93"/>
    </row>
    <row r="2281" spans="1:9" s="272" customFormat="1" ht="21" hidden="1" customHeight="1">
      <c r="A2281" s="87"/>
      <c r="B2281" s="88" t="s">
        <v>198</v>
      </c>
      <c r="C2281" s="88"/>
      <c r="D2281" s="355" t="str">
        <f>D2321&amp;" Do lấy TSĐG làm chuẩn nên tổ thẩm định đánh giá TSĐG đạt tỷ lệ 100%"</f>
        <v>HOHAN Do lấy TSĐG làm chuẩn nên tổ thẩm định đánh giá TSĐG đạt tỷ lệ 100%</v>
      </c>
      <c r="E2281" s="356"/>
      <c r="F2281" s="356"/>
      <c r="G2281" s="356"/>
      <c r="I2281" s="93"/>
    </row>
    <row r="2282" spans="1:9" s="272" customFormat="1" ht="21" hidden="1" customHeight="1">
      <c r="A2282" s="86" t="s">
        <v>199</v>
      </c>
      <c r="B2282" s="88" t="s">
        <v>200</v>
      </c>
      <c r="C2282" s="88" t="s">
        <v>64</v>
      </c>
      <c r="D2282" s="331" t="str">
        <f>E2321</f>
        <v>ISUZU</v>
      </c>
      <c r="E2282" s="331"/>
      <c r="F2282" s="332" t="str">
        <f>IF(D2283&gt;100%,"Lợi thế hơn tài sản thẩm định giá",IF(D2283=100%,"Tương đương tài sản thẩm định giá",IF(D2283&lt;100%,"Kém lợi thế hơn tài sản thẩm định giá")))</f>
        <v>Tương đương tài sản thẩm định giá</v>
      </c>
      <c r="G2282" s="332"/>
      <c r="I2282" s="93"/>
    </row>
    <row r="2283" spans="1:9" s="272" customFormat="1" ht="21" hidden="1" customHeight="1">
      <c r="A2283" s="86"/>
      <c r="B2283" s="271" t="s">
        <v>201</v>
      </c>
      <c r="C2283" s="88" t="s">
        <v>64</v>
      </c>
      <c r="D2283" s="90">
        <v>1</v>
      </c>
      <c r="E2283" s="271"/>
      <c r="F2283" s="271"/>
      <c r="G2283" s="271"/>
      <c r="I2283" s="93"/>
    </row>
    <row r="2284" spans="1:9" s="272" customFormat="1" ht="21" hidden="1" customHeight="1">
      <c r="A2284" s="86" t="s">
        <v>199</v>
      </c>
      <c r="B2284" s="88" t="s">
        <v>202</v>
      </c>
      <c r="C2284" s="88" t="s">
        <v>64</v>
      </c>
      <c r="D2284" s="331" t="str">
        <f>F2321</f>
        <v>THACO</v>
      </c>
      <c r="E2284" s="331"/>
      <c r="F2284" s="332" t="str">
        <f>IF(D2285&gt;100%,"Lợi thế hơn tài sản thẩm định giá",IF(D2285=100%,"Tương đương tài sản thẩm định giá",IF(D2285&lt;100%,"Kém lợi thế hơn tài sản thẩm định giá")))</f>
        <v>Lợi thế hơn tài sản thẩm định giá</v>
      </c>
      <c r="G2284" s="332"/>
      <c r="I2284" s="93"/>
    </row>
    <row r="2285" spans="1:9" s="272" customFormat="1" ht="21" hidden="1" customHeight="1">
      <c r="A2285" s="86"/>
      <c r="B2285" s="271" t="s">
        <v>203</v>
      </c>
      <c r="C2285" s="88" t="s">
        <v>64</v>
      </c>
      <c r="D2285" s="90">
        <v>1.05</v>
      </c>
      <c r="E2285" s="271"/>
      <c r="F2285" s="271"/>
      <c r="G2285" s="271"/>
      <c r="I2285" s="93"/>
    </row>
    <row r="2286" spans="1:9" s="272" customFormat="1" ht="21" hidden="1" customHeight="1">
      <c r="A2286" s="86" t="s">
        <v>199</v>
      </c>
      <c r="B2286" s="88" t="s">
        <v>204</v>
      </c>
      <c r="C2286" s="88" t="s">
        <v>64</v>
      </c>
      <c r="D2286" s="331" t="str">
        <f>G2321</f>
        <v>HUYNDAI</v>
      </c>
      <c r="E2286" s="331"/>
      <c r="F2286" s="332" t="str">
        <f>IF(D2287&gt;100%,"Lợi thế hơn tài sản thẩm định giá",IF(D2287=100%,"Tương đương tài sản thẩm định giá",IF(D2287&lt;100%,"Kém lợi thế hơn tài sản thẩm định giá")))</f>
        <v>Lợi thế hơn tài sản thẩm định giá</v>
      </c>
      <c r="G2286" s="332"/>
      <c r="I2286" s="93"/>
    </row>
    <row r="2287" spans="1:9" s="272" customFormat="1" ht="21" hidden="1" customHeight="1">
      <c r="A2287" s="86"/>
      <c r="B2287" s="271" t="s">
        <v>205</v>
      </c>
      <c r="C2287" s="88" t="s">
        <v>64</v>
      </c>
      <c r="D2287" s="90">
        <v>1.05</v>
      </c>
      <c r="E2287" s="271"/>
      <c r="F2287" s="271"/>
      <c r="G2287" s="271"/>
      <c r="I2287" s="93"/>
    </row>
    <row r="2288" spans="1:9" ht="22.5" hidden="1" customHeight="1">
      <c r="A2288" s="303" t="s">
        <v>274</v>
      </c>
      <c r="B2288" s="303"/>
      <c r="C2288" s="303"/>
      <c r="D2288" s="303"/>
      <c r="E2288" s="303"/>
      <c r="F2288" s="303"/>
      <c r="G2288" s="303"/>
    </row>
    <row r="2289" spans="1:9" ht="6" hidden="1" customHeight="1">
      <c r="B2289" s="22"/>
      <c r="C2289" s="22"/>
      <c r="E2289" s="18" t="s">
        <v>213</v>
      </c>
    </row>
    <row r="2290" spans="1:9" ht="17.45" hidden="1" customHeight="1">
      <c r="A2290" s="51" t="s">
        <v>1</v>
      </c>
      <c r="B2290" s="51" t="s">
        <v>214</v>
      </c>
      <c r="C2290" s="65"/>
      <c r="D2290" s="51" t="s">
        <v>215</v>
      </c>
      <c r="E2290" s="51" t="s">
        <v>174</v>
      </c>
      <c r="F2290" s="51" t="s">
        <v>175</v>
      </c>
      <c r="G2290" s="51" t="s">
        <v>176</v>
      </c>
    </row>
    <row r="2291" spans="1:9" hidden="1">
      <c r="A2291" s="51">
        <v>1</v>
      </c>
      <c r="B2291" s="96" t="s">
        <v>63</v>
      </c>
      <c r="C2291" s="65"/>
      <c r="D2291" s="97" t="str">
        <f>D2210</f>
        <v>Ô tô xi téc (chở xăng)</v>
      </c>
      <c r="E2291" s="97" t="str">
        <f>E2210</f>
        <v>Ô tô xi téc (chở xăng)</v>
      </c>
      <c r="F2291" s="97" t="str">
        <f>F2210</f>
        <v>Ô tô xi téc (chở xăng)</v>
      </c>
      <c r="G2291" s="97" t="str">
        <f>G2210</f>
        <v>Ô tô xi téc (chở xăng)</v>
      </c>
    </row>
    <row r="2292" spans="1:9" ht="18" hidden="1" customHeight="1">
      <c r="A2292" s="98">
        <v>2</v>
      </c>
      <c r="B2292" s="96" t="s">
        <v>181</v>
      </c>
      <c r="C2292" s="206" t="s">
        <v>64</v>
      </c>
      <c r="D2292" s="80" t="str">
        <f>D2215</f>
        <v>Tháng 10 năm 2023</v>
      </c>
      <c r="E2292" s="100" t="str">
        <f>E2215</f>
        <v>Tháng 10 năm 2023</v>
      </c>
      <c r="F2292" s="100" t="str">
        <f>F2215</f>
        <v>Tháng 10 năm 2023</v>
      </c>
      <c r="G2292" s="100" t="str">
        <f>G2215</f>
        <v>Tháng 10 năm 2023</v>
      </c>
    </row>
    <row r="2293" spans="1:9" ht="19.7" hidden="1" customHeight="1">
      <c r="A2293" s="98">
        <v>3</v>
      </c>
      <c r="B2293" s="96" t="s">
        <v>186</v>
      </c>
      <c r="C2293" s="206" t="s">
        <v>64</v>
      </c>
      <c r="D2293" s="101"/>
      <c r="E2293" s="75" t="str">
        <f>E2219</f>
        <v>Đã giao bán</v>
      </c>
      <c r="F2293" s="75" t="str">
        <f>F2219</f>
        <v>Đã giao bán</v>
      </c>
      <c r="G2293" s="75" t="str">
        <f>G2219</f>
        <v>Đã giao bán</v>
      </c>
    </row>
    <row r="2294" spans="1:9" ht="33.75" hidden="1" customHeight="1">
      <c r="A2294" s="98">
        <v>4</v>
      </c>
      <c r="B2294" s="96" t="s">
        <v>282</v>
      </c>
      <c r="C2294" s="206" t="s">
        <v>64</v>
      </c>
      <c r="D2294" s="101"/>
      <c r="E2294" s="75">
        <f>E2224</f>
        <v>810000000</v>
      </c>
      <c r="F2294" s="75">
        <f>F2224</f>
        <v>882000000</v>
      </c>
      <c r="G2294" s="75">
        <f>G2224</f>
        <v>990000000</v>
      </c>
    </row>
    <row r="2295" spans="1:9" s="22" customFormat="1" ht="31.5" hidden="1">
      <c r="A2295" s="98">
        <v>5</v>
      </c>
      <c r="B2295" s="96" t="s">
        <v>216</v>
      </c>
      <c r="C2295" s="206" t="s">
        <v>64</v>
      </c>
      <c r="D2295" s="102"/>
      <c r="E2295" s="103"/>
      <c r="F2295" s="103"/>
      <c r="G2295" s="103"/>
      <c r="I2295" s="23"/>
    </row>
    <row r="2296" spans="1:9" s="22" customFormat="1" ht="31.5" hidden="1">
      <c r="A2296" s="333" t="s">
        <v>217</v>
      </c>
      <c r="B2296" s="104" t="s">
        <v>218</v>
      </c>
      <c r="C2296" s="65" t="s">
        <v>64</v>
      </c>
      <c r="D2296" s="105" t="str">
        <f>D2216</f>
        <v>Giấy đăng ký xe, đăng kiểm xe</v>
      </c>
      <c r="E2296" s="105" t="str">
        <f>E2216</f>
        <v>Giấy đăng ký xe, đăng kiểm xe</v>
      </c>
      <c r="F2296" s="105" t="str">
        <f>F2216</f>
        <v>Giấy đăng ký xe, đăng kiểm xe</v>
      </c>
      <c r="G2296" s="105" t="str">
        <f>G2216</f>
        <v>Giấy đăng ký xe, đăng kiểm xe</v>
      </c>
      <c r="I2296" s="23"/>
    </row>
    <row r="2297" spans="1:9" s="22" customFormat="1" ht="17.45" hidden="1" customHeight="1">
      <c r="A2297" s="333"/>
      <c r="B2297" s="106" t="s">
        <v>219</v>
      </c>
      <c r="C2297" s="206" t="s">
        <v>64</v>
      </c>
      <c r="D2297" s="78">
        <v>1</v>
      </c>
      <c r="E2297" s="78">
        <v>1</v>
      </c>
      <c r="F2297" s="78">
        <v>1</v>
      </c>
      <c r="G2297" s="78">
        <v>1</v>
      </c>
      <c r="I2297" s="23"/>
    </row>
    <row r="2298" spans="1:9" s="22" customFormat="1" ht="20.45" hidden="1" customHeight="1">
      <c r="A2298" s="333"/>
      <c r="B2298" s="106" t="s">
        <v>220</v>
      </c>
      <c r="C2298" s="206" t="s">
        <v>64</v>
      </c>
      <c r="D2298" s="78"/>
      <c r="E2298" s="107">
        <f>(D2297-E2297)/E2297</f>
        <v>0</v>
      </c>
      <c r="F2298" s="107">
        <f>(D2297-F2297)/F2297</f>
        <v>0</v>
      </c>
      <c r="G2298" s="107">
        <f>(D2297-G2297)/G2297</f>
        <v>0</v>
      </c>
      <c r="I2298" s="23"/>
    </row>
    <row r="2299" spans="1:9" s="22" customFormat="1" ht="18" hidden="1" customHeight="1">
      <c r="A2299" s="333"/>
      <c r="B2299" s="106" t="s">
        <v>284</v>
      </c>
      <c r="C2299" s="206" t="s">
        <v>64</v>
      </c>
      <c r="D2299" s="101"/>
      <c r="E2299" s="75">
        <f>E2294*E2298</f>
        <v>0</v>
      </c>
      <c r="F2299" s="75">
        <f>F2294*F2298</f>
        <v>0</v>
      </c>
      <c r="G2299" s="75">
        <f>G2294*G2298</f>
        <v>0</v>
      </c>
      <c r="I2299" s="23"/>
    </row>
    <row r="2300" spans="1:9" s="22" customFormat="1" ht="20.45" hidden="1" customHeight="1">
      <c r="A2300" s="333"/>
      <c r="B2300" s="106" t="s">
        <v>222</v>
      </c>
      <c r="C2300" s="206"/>
      <c r="D2300" s="101"/>
      <c r="E2300" s="75">
        <f>E2294+E2299</f>
        <v>810000000</v>
      </c>
      <c r="F2300" s="75">
        <f>F2294+F2299</f>
        <v>882000000</v>
      </c>
      <c r="G2300" s="75">
        <f>G2294+G2299</f>
        <v>990000000</v>
      </c>
      <c r="I2300" s="23"/>
    </row>
    <row r="2301" spans="1:9" s="22" customFormat="1" hidden="1">
      <c r="A2301" s="333" t="s">
        <v>223</v>
      </c>
      <c r="B2301" s="104" t="s">
        <v>224</v>
      </c>
      <c r="C2301" s="65" t="s">
        <v>64</v>
      </c>
      <c r="D2301" s="108">
        <f>D2212</f>
        <v>2015</v>
      </c>
      <c r="E2301" s="108">
        <f>E2212</f>
        <v>2014</v>
      </c>
      <c r="F2301" s="108">
        <f>F2212</f>
        <v>2015</v>
      </c>
      <c r="G2301" s="108">
        <f>G2212</f>
        <v>2016</v>
      </c>
      <c r="I2301" s="23"/>
    </row>
    <row r="2302" spans="1:9" s="22" customFormat="1" ht="20.45" hidden="1" customHeight="1">
      <c r="A2302" s="333"/>
      <c r="B2302" s="106" t="s">
        <v>219</v>
      </c>
      <c r="C2302" s="206" t="s">
        <v>64</v>
      </c>
      <c r="D2302" s="78">
        <v>1</v>
      </c>
      <c r="E2302" s="78">
        <v>0.95</v>
      </c>
      <c r="F2302" s="78">
        <v>1</v>
      </c>
      <c r="G2302" s="78">
        <v>1.05</v>
      </c>
      <c r="I2302" s="23"/>
    </row>
    <row r="2303" spans="1:9" s="22" customFormat="1" ht="20.45" hidden="1" customHeight="1">
      <c r="A2303" s="333"/>
      <c r="B2303" s="106" t="s">
        <v>220</v>
      </c>
      <c r="C2303" s="206" t="s">
        <v>64</v>
      </c>
      <c r="D2303" s="78"/>
      <c r="E2303" s="107">
        <f>(D2302-E2302)/E2302</f>
        <v>5.2631578947368474E-2</v>
      </c>
      <c r="F2303" s="107">
        <f>(D2302-F2302)/F2302</f>
        <v>0</v>
      </c>
      <c r="G2303" s="107">
        <f>(D2302-G2302)/G2302</f>
        <v>-4.7619047619047658E-2</v>
      </c>
      <c r="I2303" s="23"/>
    </row>
    <row r="2304" spans="1:9" s="22" customFormat="1" ht="18" hidden="1" customHeight="1">
      <c r="A2304" s="333"/>
      <c r="B2304" s="106" t="s">
        <v>284</v>
      </c>
      <c r="C2304" s="206" t="s">
        <v>64</v>
      </c>
      <c r="D2304" s="101"/>
      <c r="E2304" s="75">
        <f>E2294*E2303</f>
        <v>42631578.947368465</v>
      </c>
      <c r="F2304" s="75">
        <f>F2294*F2303</f>
        <v>0</v>
      </c>
      <c r="G2304" s="75">
        <f>G2294*G2303</f>
        <v>-47142857.142857179</v>
      </c>
      <c r="I2304" s="23"/>
    </row>
    <row r="2305" spans="1:9" s="22" customFormat="1" ht="16.350000000000001" hidden="1" customHeight="1">
      <c r="A2305" s="333"/>
      <c r="B2305" s="106" t="s">
        <v>222</v>
      </c>
      <c r="C2305" s="206"/>
      <c r="D2305" s="101"/>
      <c r="E2305" s="75">
        <f>E2300+E2304</f>
        <v>852631578.9473685</v>
      </c>
      <c r="F2305" s="75">
        <f>F2300+F2304</f>
        <v>882000000</v>
      </c>
      <c r="G2305" s="75">
        <f>G2300+G2304</f>
        <v>942857142.85714281</v>
      </c>
      <c r="I2305" s="23"/>
    </row>
    <row r="2306" spans="1:9" ht="16.350000000000001" hidden="1" customHeight="1">
      <c r="A2306" s="333" t="s">
        <v>225</v>
      </c>
      <c r="B2306" s="104" t="str">
        <f>B2221</f>
        <v>Màu sơn</v>
      </c>
      <c r="C2306" s="65" t="s">
        <v>64</v>
      </c>
      <c r="D2306" s="105"/>
      <c r="E2306" s="105"/>
      <c r="F2306" s="105"/>
      <c r="G2306" s="105"/>
    </row>
    <row r="2307" spans="1:9" ht="21.75" hidden="1" customHeight="1">
      <c r="A2307" s="333"/>
      <c r="B2307" s="106" t="s">
        <v>219</v>
      </c>
      <c r="C2307" s="206" t="s">
        <v>64</v>
      </c>
      <c r="D2307" s="78">
        <v>1</v>
      </c>
      <c r="E2307" s="78">
        <v>1</v>
      </c>
      <c r="F2307" s="78">
        <v>1</v>
      </c>
      <c r="G2307" s="78">
        <v>1</v>
      </c>
    </row>
    <row r="2308" spans="1:9" ht="21.75" hidden="1" customHeight="1">
      <c r="A2308" s="333"/>
      <c r="B2308" s="106" t="s">
        <v>220</v>
      </c>
      <c r="C2308" s="206" t="s">
        <v>64</v>
      </c>
      <c r="D2308" s="78"/>
      <c r="E2308" s="107">
        <f>(D2307-E2307)/E2307</f>
        <v>0</v>
      </c>
      <c r="F2308" s="107">
        <f>(D2307-F2307)/F2307</f>
        <v>0</v>
      </c>
      <c r="G2308" s="107">
        <f>(D2307-G2307)/G2307</f>
        <v>0</v>
      </c>
    </row>
    <row r="2309" spans="1:9" ht="21.75" hidden="1" customHeight="1">
      <c r="A2309" s="333"/>
      <c r="B2309" s="106" t="s">
        <v>221</v>
      </c>
      <c r="C2309" s="206" t="s">
        <v>64</v>
      </c>
      <c r="D2309" s="101"/>
      <c r="E2309" s="75">
        <f>E2294*E2308</f>
        <v>0</v>
      </c>
      <c r="F2309" s="75">
        <f>F2294*F2308</f>
        <v>0</v>
      </c>
      <c r="G2309" s="75">
        <f>G2294*G2308</f>
        <v>0</v>
      </c>
    </row>
    <row r="2310" spans="1:9" ht="21.75" hidden="1" customHeight="1">
      <c r="A2310" s="333"/>
      <c r="B2310" s="106" t="s">
        <v>222</v>
      </c>
      <c r="C2310" s="206"/>
      <c r="D2310" s="101"/>
      <c r="E2310" s="75">
        <f>E2305+E2309</f>
        <v>852631578.9473685</v>
      </c>
      <c r="F2310" s="75">
        <f>F2305+F2309</f>
        <v>882000000</v>
      </c>
      <c r="G2310" s="75">
        <f>G2305+G2309</f>
        <v>942857142.85714281</v>
      </c>
    </row>
    <row r="2311" spans="1:9" s="109" customFormat="1" hidden="1">
      <c r="A2311" s="333" t="s">
        <v>225</v>
      </c>
      <c r="B2311" s="104" t="str">
        <f>B2222</f>
        <v>Biển số</v>
      </c>
      <c r="C2311" s="207" t="s">
        <v>64</v>
      </c>
      <c r="D2311" s="105" t="str">
        <f>D2222</f>
        <v>29C - 825.47</v>
      </c>
      <c r="E2311" s="105" t="str">
        <f>E2222</f>
        <v>Hà Nội</v>
      </c>
      <c r="F2311" s="105" t="str">
        <f>F2222</f>
        <v>Hà Nội</v>
      </c>
      <c r="G2311" s="105" t="str">
        <f>G2222</f>
        <v>Đắk Nông</v>
      </c>
      <c r="I2311" s="110"/>
    </row>
    <row r="2312" spans="1:9" ht="17.45" hidden="1" customHeight="1">
      <c r="A2312" s="333"/>
      <c r="B2312" s="106" t="s">
        <v>219</v>
      </c>
      <c r="C2312" s="206" t="s">
        <v>64</v>
      </c>
      <c r="D2312" s="78">
        <v>1</v>
      </c>
      <c r="E2312" s="78">
        <v>1</v>
      </c>
      <c r="F2312" s="78">
        <v>1</v>
      </c>
      <c r="G2312" s="78">
        <v>1</v>
      </c>
      <c r="H2312" s="78">
        <v>1</v>
      </c>
    </row>
    <row r="2313" spans="1:9" ht="17.45" hidden="1" customHeight="1">
      <c r="A2313" s="333"/>
      <c r="B2313" s="106" t="s">
        <v>220</v>
      </c>
      <c r="C2313" s="206" t="s">
        <v>64</v>
      </c>
      <c r="D2313" s="101"/>
      <c r="E2313" s="107">
        <f>(D2312-E2312)/E2312</f>
        <v>0</v>
      </c>
      <c r="F2313" s="107">
        <f>(D2312-F2312)/F2312</f>
        <v>0</v>
      </c>
      <c r="G2313" s="107">
        <f>(D2312-G2312)/G2312</f>
        <v>0</v>
      </c>
    </row>
    <row r="2314" spans="1:9" ht="18" hidden="1" customHeight="1">
      <c r="A2314" s="333"/>
      <c r="B2314" s="106" t="s">
        <v>221</v>
      </c>
      <c r="C2314" s="206" t="s">
        <v>64</v>
      </c>
      <c r="D2314" s="101"/>
      <c r="E2314" s="76">
        <f>E2313*E2294</f>
        <v>0</v>
      </c>
      <c r="F2314" s="76">
        <f>F2313*F2294</f>
        <v>0</v>
      </c>
      <c r="G2314" s="76">
        <v>18000000</v>
      </c>
    </row>
    <row r="2315" spans="1:9" ht="17.45" hidden="1" customHeight="1">
      <c r="A2315" s="333"/>
      <c r="B2315" s="106" t="s">
        <v>222</v>
      </c>
      <c r="C2315" s="206"/>
      <c r="D2315" s="101"/>
      <c r="E2315" s="76">
        <f>E2310+E2314</f>
        <v>852631578.9473685</v>
      </c>
      <c r="F2315" s="76">
        <f>F2310+F2314</f>
        <v>882000000</v>
      </c>
      <c r="G2315" s="76">
        <f>G2310+G2314</f>
        <v>960857142.85714281</v>
      </c>
    </row>
    <row r="2316" spans="1:9" s="109" customFormat="1" hidden="1">
      <c r="A2316" s="333" t="s">
        <v>228</v>
      </c>
      <c r="B2316" s="104" t="str">
        <f>B2223</f>
        <v>Số km đã đi</v>
      </c>
      <c r="C2316" s="207" t="s">
        <v>64</v>
      </c>
      <c r="D2316" s="111">
        <f>D2223</f>
        <v>411568</v>
      </c>
      <c r="E2316" s="111" t="str">
        <f>E2223</f>
        <v>Không xác định</v>
      </c>
      <c r="F2316" s="111" t="str">
        <f>F2223</f>
        <v>Không xác định</v>
      </c>
      <c r="G2316" s="111" t="str">
        <f>G2223</f>
        <v>Không xác định</v>
      </c>
      <c r="I2316" s="110"/>
    </row>
    <row r="2317" spans="1:9" ht="15" hidden="1" customHeight="1">
      <c r="A2317" s="333"/>
      <c r="B2317" s="106" t="s">
        <v>219</v>
      </c>
      <c r="C2317" s="206" t="s">
        <v>64</v>
      </c>
      <c r="D2317" s="78">
        <v>1</v>
      </c>
      <c r="E2317" s="78">
        <v>1</v>
      </c>
      <c r="F2317" s="78">
        <v>1</v>
      </c>
      <c r="G2317" s="78">
        <v>1</v>
      </c>
      <c r="H2317" s="78">
        <v>1</v>
      </c>
    </row>
    <row r="2318" spans="1:9" ht="15.6" hidden="1" customHeight="1">
      <c r="A2318" s="333"/>
      <c r="B2318" s="106" t="s">
        <v>220</v>
      </c>
      <c r="C2318" s="206" t="s">
        <v>64</v>
      </c>
      <c r="D2318" s="101"/>
      <c r="E2318" s="107">
        <f>(1-E2317)/E2317</f>
        <v>0</v>
      </c>
      <c r="F2318" s="107">
        <f>(1-F2317)/F2317</f>
        <v>0</v>
      </c>
      <c r="G2318" s="107">
        <f>(1-G2317)/G2317</f>
        <v>0</v>
      </c>
    </row>
    <row r="2319" spans="1:9" ht="17.45" hidden="1" customHeight="1">
      <c r="A2319" s="333"/>
      <c r="B2319" s="106" t="s">
        <v>221</v>
      </c>
      <c r="C2319" s="206" t="s">
        <v>64</v>
      </c>
      <c r="D2319" s="101"/>
      <c r="E2319" s="76">
        <f>E2318*E2294</f>
        <v>0</v>
      </c>
      <c r="F2319" s="76">
        <f>F2318*F2294</f>
        <v>0</v>
      </c>
      <c r="G2319" s="76">
        <f>G2318*G2294</f>
        <v>0</v>
      </c>
    </row>
    <row r="2320" spans="1:9" ht="13.7" hidden="1" customHeight="1">
      <c r="A2320" s="333"/>
      <c r="B2320" s="106" t="s">
        <v>222</v>
      </c>
      <c r="C2320" s="206"/>
      <c r="D2320" s="101"/>
      <c r="E2320" s="76">
        <f>E2315+E2319</f>
        <v>852631578.9473685</v>
      </c>
      <c r="F2320" s="76">
        <f>F2315+F2319</f>
        <v>882000000</v>
      </c>
      <c r="G2320" s="76">
        <f>G2315+G2319</f>
        <v>960857142.85714281</v>
      </c>
    </row>
    <row r="2321" spans="1:11" hidden="1">
      <c r="A2321" s="333" t="s">
        <v>227</v>
      </c>
      <c r="B2321" s="157" t="str">
        <f t="shared" ref="B2321:G2321" si="10">B2211</f>
        <v>Dòng xe</v>
      </c>
      <c r="C2321" s="121">
        <f t="shared" si="10"/>
        <v>0</v>
      </c>
      <c r="D2321" s="111" t="str">
        <f t="shared" si="10"/>
        <v>HOHAN</v>
      </c>
      <c r="E2321" s="111" t="str">
        <f t="shared" si="10"/>
        <v>ISUZU</v>
      </c>
      <c r="F2321" s="111" t="str">
        <f t="shared" si="10"/>
        <v>THACO</v>
      </c>
      <c r="G2321" s="111" t="str">
        <f t="shared" si="10"/>
        <v>HUYNDAI</v>
      </c>
    </row>
    <row r="2322" spans="1:11" ht="19.350000000000001" hidden="1" customHeight="1">
      <c r="A2322" s="333"/>
      <c r="B2322" s="106" t="s">
        <v>219</v>
      </c>
      <c r="C2322" s="206" t="s">
        <v>64</v>
      </c>
      <c r="D2322" s="78">
        <v>1</v>
      </c>
      <c r="E2322" s="78">
        <v>1</v>
      </c>
      <c r="F2322" s="78">
        <v>0.97</v>
      </c>
      <c r="G2322" s="78">
        <v>1.03</v>
      </c>
      <c r="H2322" s="78">
        <v>1</v>
      </c>
    </row>
    <row r="2323" spans="1:11" ht="18.600000000000001" hidden="1" customHeight="1">
      <c r="A2323" s="333"/>
      <c r="B2323" s="106" t="s">
        <v>220</v>
      </c>
      <c r="C2323" s="206" t="s">
        <v>64</v>
      </c>
      <c r="D2323" s="78"/>
      <c r="E2323" s="107" t="e">
        <f>(#REF!-E2322)/E2322</f>
        <v>#REF!</v>
      </c>
      <c r="F2323" s="107" t="e">
        <f>(#REF!-F2322)/F2322</f>
        <v>#REF!</v>
      </c>
      <c r="G2323" s="107" t="e">
        <f>(#REF!-G2322)/G2322</f>
        <v>#REF!</v>
      </c>
    </row>
    <row r="2324" spans="1:11" ht="17.45" hidden="1" customHeight="1">
      <c r="A2324" s="333"/>
      <c r="B2324" s="106" t="s">
        <v>221</v>
      </c>
      <c r="C2324" s="206" t="s">
        <v>64</v>
      </c>
      <c r="D2324" s="101"/>
      <c r="E2324" s="75" t="e">
        <f>E2323*E2294</f>
        <v>#REF!</v>
      </c>
      <c r="F2324" s="75" t="e">
        <f>F2323*F2294</f>
        <v>#REF!</v>
      </c>
      <c r="G2324" s="75" t="e">
        <f>G2323*G2294</f>
        <v>#REF!</v>
      </c>
    </row>
    <row r="2325" spans="1:11" ht="16.350000000000001" hidden="1" customHeight="1">
      <c r="A2325" s="333"/>
      <c r="B2325" s="106" t="s">
        <v>222</v>
      </c>
      <c r="C2325" s="206" t="s">
        <v>64</v>
      </c>
      <c r="D2325" s="101"/>
      <c r="E2325" s="75" t="e">
        <f>E2320+E2324</f>
        <v>#REF!</v>
      </c>
      <c r="F2325" s="75" t="e">
        <f>F2320+F2324</f>
        <v>#REF!</v>
      </c>
      <c r="G2325" s="75" t="e">
        <f>G2320+G2324</f>
        <v>#REF!</v>
      </c>
    </row>
    <row r="2326" spans="1:11" ht="17.45" hidden="1" customHeight="1">
      <c r="A2326" s="333" t="s">
        <v>452</v>
      </c>
      <c r="B2326" s="157" t="str">
        <f t="shared" ref="B2326:G2326" si="11">B2213</f>
        <v>Nước sản xuất</v>
      </c>
      <c r="C2326" s="121">
        <f t="shared" si="11"/>
        <v>0</v>
      </c>
      <c r="D2326" s="111" t="str">
        <f t="shared" si="11"/>
        <v>Trung Quốc</v>
      </c>
      <c r="E2326" s="111" t="str">
        <f t="shared" si="11"/>
        <v>Trung Quốc</v>
      </c>
      <c r="F2326" s="111" t="str">
        <f t="shared" si="11"/>
        <v>Việt Nam</v>
      </c>
      <c r="G2326" s="111" t="str">
        <f t="shared" si="11"/>
        <v>Hàn Quốc</v>
      </c>
    </row>
    <row r="2327" spans="1:11" ht="18.600000000000001" hidden="1" customHeight="1">
      <c r="A2327" s="333"/>
      <c r="B2327" s="106" t="s">
        <v>219</v>
      </c>
      <c r="C2327" s="206" t="s">
        <v>64</v>
      </c>
      <c r="D2327" s="78">
        <v>1</v>
      </c>
      <c r="E2327" s="78">
        <v>1</v>
      </c>
      <c r="F2327" s="78">
        <v>0.95</v>
      </c>
      <c r="G2327" s="78">
        <v>1.05</v>
      </c>
      <c r="H2327" s="78">
        <v>1</v>
      </c>
    </row>
    <row r="2328" spans="1:11" ht="19.350000000000001" hidden="1" customHeight="1">
      <c r="A2328" s="333"/>
      <c r="B2328" s="106" t="s">
        <v>220</v>
      </c>
      <c r="C2328" s="206" t="s">
        <v>64</v>
      </c>
      <c r="D2328" s="78"/>
      <c r="E2328" s="107" t="e">
        <f>(#REF!-E2327)/E2327</f>
        <v>#REF!</v>
      </c>
      <c r="F2328" s="107" t="e">
        <f>(#REF!-F2327)/F2327</f>
        <v>#REF!</v>
      </c>
      <c r="G2328" s="107" t="e">
        <f>(#REF!-G2327)/G2327</f>
        <v>#REF!</v>
      </c>
    </row>
    <row r="2329" spans="1:11" ht="19.350000000000001" hidden="1" customHeight="1">
      <c r="A2329" s="333"/>
      <c r="B2329" s="106" t="s">
        <v>221</v>
      </c>
      <c r="C2329" s="206" t="s">
        <v>64</v>
      </c>
      <c r="D2329" s="101"/>
      <c r="E2329" s="75" t="e">
        <f>E2328*E2294</f>
        <v>#REF!</v>
      </c>
      <c r="F2329" s="75" t="e">
        <f>F2328*F2294</f>
        <v>#REF!</v>
      </c>
      <c r="G2329" s="75" t="e">
        <f>G2328*G2294</f>
        <v>#REF!</v>
      </c>
    </row>
    <row r="2330" spans="1:11" ht="16.7" hidden="1" customHeight="1">
      <c r="A2330" s="333"/>
      <c r="B2330" s="106" t="s">
        <v>222</v>
      </c>
      <c r="C2330" s="206" t="s">
        <v>64</v>
      </c>
      <c r="D2330" s="101"/>
      <c r="E2330" s="75" t="e">
        <f>E2325+E2329</f>
        <v>#REF!</v>
      </c>
      <c r="F2330" s="75" t="e">
        <f>F2325+F2329</f>
        <v>#REF!</v>
      </c>
      <c r="G2330" s="75" t="e">
        <f>G2325+G2329</f>
        <v>#REF!</v>
      </c>
    </row>
    <row r="2331" spans="1:11" s="22" customFormat="1" ht="19.350000000000001" hidden="1" customHeight="1">
      <c r="A2331" s="98">
        <v>6</v>
      </c>
      <c r="B2331" s="96" t="s">
        <v>234</v>
      </c>
      <c r="C2331" s="65" t="s">
        <v>64</v>
      </c>
      <c r="D2331" s="102"/>
      <c r="E2331" s="270" t="e">
        <f>E2294+E2309+E2314+E2319+E2324+E2304+E2299+E2329</f>
        <v>#REF!</v>
      </c>
      <c r="F2331" s="270" t="e">
        <f>F2294+F2309+F2314+F2319+F2324+F2304+F2299+F2329</f>
        <v>#REF!</v>
      </c>
      <c r="G2331" s="270" t="e">
        <f>G2294+G2309+G2314+G2319+G2324+G2304+G2299+G2329</f>
        <v>#REF!</v>
      </c>
      <c r="I2331" s="23"/>
    </row>
    <row r="2332" spans="1:11" s="22" customFormat="1" ht="30.6" hidden="1" customHeight="1">
      <c r="A2332" s="98" t="s">
        <v>285</v>
      </c>
      <c r="B2332" s="96" t="s">
        <v>235</v>
      </c>
      <c r="C2332" s="65" t="s">
        <v>64</v>
      </c>
      <c r="D2332" s="102"/>
      <c r="E2332" s="334" t="e">
        <f>ROUND((E2331+F2331+G2331)/3,-7)</f>
        <v>#REF!</v>
      </c>
      <c r="F2332" s="334"/>
      <c r="G2332" s="334"/>
      <c r="I2332" s="23"/>
    </row>
    <row r="2333" spans="1:11" s="22" customFormat="1" ht="46.7" hidden="1" customHeight="1">
      <c r="A2333" s="98" t="s">
        <v>286</v>
      </c>
      <c r="B2333" s="96" t="s">
        <v>236</v>
      </c>
      <c r="C2333" s="65" t="s">
        <v>64</v>
      </c>
      <c r="D2333" s="102"/>
      <c r="E2333" s="155" t="e">
        <f>(E2331-E2332)/E2332</f>
        <v>#REF!</v>
      </c>
      <c r="F2333" s="155" t="e">
        <f>(F2331-E2332)/E2332</f>
        <v>#REF!</v>
      </c>
      <c r="G2333" s="155" t="e">
        <f>(G2331-E2332)/E2332</f>
        <v>#REF!</v>
      </c>
      <c r="I2333" s="23"/>
    </row>
    <row r="2334" spans="1:11" ht="21" hidden="1" customHeight="1">
      <c r="A2334" s="98">
        <v>7</v>
      </c>
      <c r="B2334" s="99" t="s">
        <v>237</v>
      </c>
      <c r="C2334" s="206" t="s">
        <v>64</v>
      </c>
      <c r="D2334" s="114"/>
      <c r="E2334" s="76" t="e">
        <f>ABS(E2309)+ABS(E2314)+ABS(E2319)+ABS(E2324)+ ABS(E2304)+ ABS(E2299)+ABS(E2329)</f>
        <v>#REF!</v>
      </c>
      <c r="F2334" s="76" t="e">
        <f>ABS(F2309)+ABS(F2314)+ABS(F2319)+ABS(F2324)+ ABS(F2304)+ ABS(F2299)+ABS(F2329)</f>
        <v>#REF!</v>
      </c>
      <c r="G2334" s="76" t="e">
        <f>ABS(G2309)+ABS(G2314)+ABS(G2319)+ABS(G2324)+ ABS(G2304)+ ABS(G2299)+ABS(G2329)</f>
        <v>#REF!</v>
      </c>
    </row>
    <row r="2335" spans="1:11" ht="18" hidden="1" customHeight="1">
      <c r="A2335" s="98">
        <v>8</v>
      </c>
      <c r="B2335" s="99" t="s">
        <v>238</v>
      </c>
      <c r="C2335" s="206" t="s">
        <v>64</v>
      </c>
      <c r="D2335" s="101"/>
      <c r="E2335" s="76">
        <v>1</v>
      </c>
      <c r="F2335" s="76">
        <v>2</v>
      </c>
      <c r="G2335" s="76">
        <v>4</v>
      </c>
    </row>
    <row r="2336" spans="1:11" ht="21" hidden="1" customHeight="1">
      <c r="A2336" s="98">
        <v>9</v>
      </c>
      <c r="B2336" s="99" t="s">
        <v>239</v>
      </c>
      <c r="C2336" s="206" t="s">
        <v>64</v>
      </c>
      <c r="D2336" s="101"/>
      <c r="E2336" s="115" t="s">
        <v>330</v>
      </c>
      <c r="F2336" s="115" t="s">
        <v>330</v>
      </c>
      <c r="G2336" s="115" t="s">
        <v>330</v>
      </c>
      <c r="H2336" s="116"/>
      <c r="I2336" s="116" t="e">
        <f>F2308+F2318+F2323</f>
        <v>#REF!</v>
      </c>
      <c r="J2336" s="116" t="e">
        <f>G2308+G2318+G2323</f>
        <v>#REF!</v>
      </c>
      <c r="K2336" s="116" t="e">
        <f>G2308+G2318+G2323</f>
        <v>#REF!</v>
      </c>
    </row>
    <row r="2337" spans="1:9" s="23" customFormat="1" ht="21" hidden="1" customHeight="1">
      <c r="A2337" s="265">
        <v>10</v>
      </c>
      <c r="B2337" s="118" t="s">
        <v>240</v>
      </c>
      <c r="C2337" s="118" t="s">
        <v>64</v>
      </c>
      <c r="D2337" s="119"/>
      <c r="E2337" s="120" t="e">
        <f>E2309+E2314+E2324+E2319+E2329+E2304+E2299</f>
        <v>#REF!</v>
      </c>
      <c r="F2337" s="120" t="e">
        <f>F2309+F2314+F2324+F2319+F2329+F2304+F2299</f>
        <v>#REF!</v>
      </c>
      <c r="G2337" s="120" t="e">
        <f>G2309+G2314+G2324+G2319+G2329+G2304+G2299</f>
        <v>#REF!</v>
      </c>
    </row>
    <row r="2338" spans="1:9" s="23" customFormat="1" ht="31.5" hidden="1">
      <c r="A2338" s="265"/>
      <c r="B2338" s="121" t="s">
        <v>241</v>
      </c>
      <c r="C2338" s="118" t="s">
        <v>64</v>
      </c>
      <c r="D2338" s="119"/>
      <c r="E2338" s="335" t="e">
        <f>ROUND(E2332,-6)</f>
        <v>#REF!</v>
      </c>
      <c r="F2338" s="335"/>
      <c r="G2338" s="335"/>
    </row>
    <row r="2339" spans="1:9" s="19" customFormat="1" ht="8.25" hidden="1" customHeight="1">
      <c r="A2339" s="122"/>
      <c r="B2339" s="122"/>
      <c r="C2339" s="122"/>
      <c r="D2339" s="122"/>
      <c r="E2339" s="23"/>
      <c r="F2339" s="23"/>
      <c r="G2339" s="23"/>
    </row>
    <row r="2340" spans="1:9" s="19" customFormat="1" ht="21.75" hidden="1" customHeight="1">
      <c r="A2340" s="122" t="s">
        <v>275</v>
      </c>
      <c r="B2340" s="336" t="s">
        <v>243</v>
      </c>
      <c r="C2340" s="336"/>
      <c r="D2340" s="336"/>
      <c r="E2340" s="336"/>
      <c r="F2340" s="336"/>
      <c r="G2340" s="336"/>
    </row>
    <row r="2341" spans="1:9" s="40" customFormat="1" ht="35.25" hidden="1" customHeight="1">
      <c r="A2341" s="337" t="s">
        <v>244</v>
      </c>
      <c r="B2341" s="337"/>
      <c r="C2341" s="337"/>
      <c r="D2341" s="337"/>
      <c r="E2341" s="337"/>
      <c r="F2341" s="337"/>
      <c r="G2341" s="337"/>
      <c r="I2341" s="85"/>
    </row>
    <row r="2342" spans="1:9" s="40" customFormat="1" ht="21" hidden="1" customHeight="1">
      <c r="A2342" s="123" t="s">
        <v>245</v>
      </c>
      <c r="C2342" s="40" t="s">
        <v>64</v>
      </c>
      <c r="E2342" s="124" t="e">
        <f>ROUND(E2338,-3)</f>
        <v>#REF!</v>
      </c>
      <c r="F2342" s="48" t="s">
        <v>246</v>
      </c>
      <c r="I2342" s="85"/>
    </row>
    <row r="2343" spans="1:9" s="19" customFormat="1" ht="5.25" hidden="1" customHeight="1">
      <c r="A2343" s="122"/>
      <c r="B2343" s="122"/>
      <c r="C2343" s="122"/>
      <c r="D2343" s="122"/>
      <c r="E2343" s="23"/>
      <c r="F2343" s="23"/>
      <c r="G2343" s="23"/>
    </row>
    <row r="2344" spans="1:9" s="40" customFormat="1" ht="24.75" hidden="1" customHeight="1">
      <c r="A2344" s="338" t="s">
        <v>247</v>
      </c>
      <c r="B2344" s="339"/>
      <c r="C2344" s="339"/>
      <c r="D2344" s="340"/>
      <c r="E2344" s="51" t="s">
        <v>174</v>
      </c>
      <c r="F2344" s="51" t="s">
        <v>175</v>
      </c>
      <c r="G2344" s="51" t="s">
        <v>176</v>
      </c>
      <c r="I2344" s="85"/>
    </row>
    <row r="2345" spans="1:9" s="40" customFormat="1" ht="24.75" hidden="1" customHeight="1">
      <c r="A2345" s="341"/>
      <c r="B2345" s="342"/>
      <c r="C2345" s="342"/>
      <c r="D2345" s="343"/>
      <c r="E2345" s="125" t="e">
        <f>E2333</f>
        <v>#REF!</v>
      </c>
      <c r="F2345" s="125" t="e">
        <f>F2333</f>
        <v>#REF!</v>
      </c>
      <c r="G2345" s="125" t="e">
        <f>G2333</f>
        <v>#REF!</v>
      </c>
      <c r="I2345" s="85"/>
    </row>
    <row r="2346" spans="1:9" s="40" customFormat="1" ht="24.75" hidden="1" customHeight="1">
      <c r="A2346" s="344"/>
      <c r="B2346" s="345"/>
      <c r="C2346" s="345"/>
      <c r="D2346" s="346"/>
      <c r="E2346" s="125" t="s">
        <v>248</v>
      </c>
      <c r="F2346" s="125" t="s">
        <v>248</v>
      </c>
      <c r="G2346" s="125" t="s">
        <v>248</v>
      </c>
      <c r="I2346" s="85"/>
    </row>
    <row r="2347" spans="1:9" s="40" customFormat="1" ht="5.25" hidden="1" customHeight="1">
      <c r="A2347" s="123"/>
      <c r="G2347" s="126"/>
      <c r="I2347" s="85"/>
    </row>
    <row r="2348" spans="1:9" s="40" customFormat="1" ht="21" hidden="1" customHeight="1">
      <c r="A2348" s="347" t="s">
        <v>249</v>
      </c>
      <c r="B2348" s="347"/>
      <c r="C2348" s="347"/>
      <c r="D2348" s="347"/>
      <c r="E2348" s="347"/>
      <c r="F2348" s="347"/>
      <c r="G2348" s="347"/>
      <c r="I2348" s="85"/>
    </row>
    <row r="2349" spans="1:9" s="40" customFormat="1" ht="6" hidden="1" customHeight="1">
      <c r="A2349" s="127"/>
      <c r="B2349" s="127"/>
      <c r="C2349" s="123"/>
      <c r="D2349" s="127"/>
      <c r="E2349" s="127"/>
      <c r="F2349" s="127"/>
      <c r="G2349" s="127"/>
      <c r="I2349" s="85"/>
    </row>
    <row r="2350" spans="1:9" s="48" customFormat="1" ht="21" hidden="1" customHeight="1">
      <c r="A2350" s="313" t="s">
        <v>250</v>
      </c>
      <c r="B2350" s="313"/>
      <c r="C2350" s="313"/>
      <c r="D2350" s="313"/>
      <c r="E2350" s="313"/>
      <c r="F2350" s="313"/>
      <c r="G2350" s="313"/>
      <c r="I2350" s="124"/>
    </row>
    <row r="2351" spans="1:9" s="48" customFormat="1" ht="21" hidden="1" customHeight="1">
      <c r="A2351" s="313" t="s">
        <v>251</v>
      </c>
      <c r="B2351" s="313"/>
      <c r="C2351" s="313"/>
      <c r="D2351" s="313"/>
      <c r="E2351" s="313"/>
      <c r="F2351" s="313"/>
      <c r="G2351" s="313"/>
      <c r="I2351" s="124"/>
    </row>
    <row r="2352" spans="1:9" s="48" customFormat="1" ht="41.25" hidden="1" customHeight="1">
      <c r="A2352" s="314" t="s">
        <v>252</v>
      </c>
      <c r="B2352" s="315"/>
      <c r="C2352" s="315"/>
      <c r="D2352" s="315"/>
      <c r="E2352" s="315"/>
      <c r="F2352" s="315"/>
      <c r="G2352" s="315"/>
      <c r="I2352" s="124"/>
    </row>
    <row r="2353" spans="1:9" s="48" customFormat="1" ht="28.5" hidden="1" customHeight="1">
      <c r="A2353" s="263"/>
      <c r="B2353" s="267" t="s">
        <v>253</v>
      </c>
      <c r="C2353" s="68"/>
      <c r="D2353" s="267"/>
      <c r="E2353" s="128" t="s">
        <v>254</v>
      </c>
      <c r="F2353" s="316"/>
      <c r="G2353" s="316"/>
      <c r="I2353" s="124"/>
    </row>
    <row r="2354" spans="1:9" s="48" customFormat="1" ht="21.6" hidden="1" customHeight="1">
      <c r="A2354" s="263"/>
      <c r="B2354" s="317" t="s">
        <v>255</v>
      </c>
      <c r="C2354" s="318"/>
      <c r="D2354" s="318"/>
      <c r="E2354" s="290" t="s">
        <v>256</v>
      </c>
      <c r="F2354" s="290"/>
      <c r="G2354" s="290"/>
      <c r="I2354" s="124"/>
    </row>
    <row r="2355" spans="1:9" s="48" customFormat="1" ht="21.6" hidden="1" customHeight="1">
      <c r="A2355" s="263"/>
      <c r="B2355" s="317"/>
      <c r="C2355" s="319"/>
      <c r="D2355" s="319"/>
      <c r="E2355" s="290" t="s">
        <v>257</v>
      </c>
      <c r="F2355" s="290"/>
      <c r="G2355" s="290"/>
      <c r="I2355" s="124"/>
    </row>
    <row r="2356" spans="1:9" s="48" customFormat="1" ht="21.6" hidden="1" customHeight="1">
      <c r="A2356" s="263"/>
      <c r="B2356" s="267"/>
      <c r="C2356" s="68"/>
      <c r="D2356" s="267"/>
      <c r="E2356" s="290" t="s">
        <v>258</v>
      </c>
      <c r="F2356" s="290"/>
      <c r="G2356" s="290"/>
      <c r="I2356" s="124"/>
    </row>
    <row r="2357" spans="1:9" s="48" customFormat="1" ht="21.6" hidden="1" customHeight="1">
      <c r="A2357" s="263"/>
      <c r="B2357" s="267"/>
      <c r="C2357" s="68"/>
      <c r="D2357" s="267"/>
      <c r="E2357" s="290" t="s">
        <v>259</v>
      </c>
      <c r="F2357" s="290"/>
      <c r="G2357" s="290"/>
      <c r="I2357" s="124"/>
    </row>
    <row r="2358" spans="1:9" s="48" customFormat="1" ht="21.6" hidden="1" customHeight="1">
      <c r="A2358" s="263"/>
      <c r="B2358" s="267" t="s">
        <v>260</v>
      </c>
      <c r="C2358" s="68"/>
      <c r="D2358" s="267"/>
      <c r="E2358" s="267"/>
      <c r="F2358" s="267"/>
      <c r="G2358" s="267"/>
      <c r="I2358" s="124"/>
    </row>
    <row r="2359" spans="1:9" s="49" customFormat="1" ht="10.5" hidden="1" customHeight="1">
      <c r="B2359" s="18"/>
      <c r="C2359" s="18"/>
      <c r="D2359" s="18"/>
      <c r="E2359" s="18"/>
      <c r="F2359" s="18"/>
      <c r="G2359" s="50"/>
    </row>
    <row r="2360" spans="1:9" s="52" customFormat="1" ht="39.75" hidden="1" customHeight="1">
      <c r="A2360" s="51" t="s">
        <v>1</v>
      </c>
      <c r="B2360" s="320" t="s">
        <v>261</v>
      </c>
      <c r="C2360" s="321"/>
      <c r="D2360" s="51" t="s">
        <v>262</v>
      </c>
      <c r="E2360" s="51" t="s">
        <v>263</v>
      </c>
      <c r="F2360" s="51" t="s">
        <v>264</v>
      </c>
      <c r="G2360" s="51" t="s">
        <v>40</v>
      </c>
      <c r="I2360" s="49"/>
    </row>
    <row r="2361" spans="1:9" ht="21.95" hidden="1" customHeight="1">
      <c r="A2361" s="54">
        <v>1</v>
      </c>
      <c r="B2361" s="295" t="s">
        <v>20</v>
      </c>
      <c r="C2361" s="297"/>
      <c r="D2361" s="129">
        <v>0.75</v>
      </c>
      <c r="E2361" s="129">
        <v>0.55000000000000004</v>
      </c>
      <c r="F2361" s="130">
        <f>D2361*E2361</f>
        <v>0.41250000000000003</v>
      </c>
      <c r="G2361" s="57"/>
    </row>
    <row r="2362" spans="1:9" ht="21.95" hidden="1" customHeight="1">
      <c r="A2362" s="54">
        <v>2</v>
      </c>
      <c r="B2362" s="295" t="s">
        <v>265</v>
      </c>
      <c r="C2362" s="297"/>
      <c r="D2362" s="129">
        <v>0.8</v>
      </c>
      <c r="E2362" s="129">
        <v>0.15</v>
      </c>
      <c r="F2362" s="130">
        <f>D2362*E2362</f>
        <v>0.12</v>
      </c>
      <c r="G2362" s="56"/>
    </row>
    <row r="2363" spans="1:9" ht="21.95" hidden="1" customHeight="1">
      <c r="A2363" s="54">
        <v>3</v>
      </c>
      <c r="B2363" s="295" t="s">
        <v>266</v>
      </c>
      <c r="C2363" s="297"/>
      <c r="D2363" s="129">
        <v>0.75</v>
      </c>
      <c r="E2363" s="129">
        <v>0.2</v>
      </c>
      <c r="F2363" s="130">
        <f>D2363*E2363</f>
        <v>0.15000000000000002</v>
      </c>
      <c r="G2363" s="101"/>
    </row>
    <row r="2364" spans="1:9" ht="21.95" hidden="1" customHeight="1">
      <c r="A2364" s="54">
        <v>4</v>
      </c>
      <c r="B2364" s="322" t="s">
        <v>267</v>
      </c>
      <c r="C2364" s="323"/>
      <c r="D2364" s="129">
        <v>0.7</v>
      </c>
      <c r="E2364" s="129">
        <v>0.1</v>
      </c>
      <c r="F2364" s="130">
        <f>D2364*E2364</f>
        <v>6.9999999999999993E-2</v>
      </c>
      <c r="G2364" s="101"/>
    </row>
    <row r="2365" spans="1:9" s="63" customFormat="1" ht="21.95" hidden="1" customHeight="1">
      <c r="A2365" s="54"/>
      <c r="B2365" s="324" t="s">
        <v>268</v>
      </c>
      <c r="C2365" s="325"/>
      <c r="D2365" s="326">
        <f>SUM(F2361:F2364)</f>
        <v>0.75249999999999995</v>
      </c>
      <c r="E2365" s="327"/>
      <c r="F2365" s="328"/>
      <c r="G2365" s="62"/>
      <c r="I2365" s="19"/>
    </row>
    <row r="2366" spans="1:9" s="63" customFormat="1" ht="21.95" hidden="1" customHeight="1">
      <c r="A2366" s="54"/>
      <c r="B2366" s="324" t="s">
        <v>269</v>
      </c>
      <c r="C2366" s="325"/>
      <c r="D2366" s="326">
        <f>1-D2365</f>
        <v>0.24750000000000005</v>
      </c>
      <c r="E2366" s="327"/>
      <c r="F2366" s="328"/>
      <c r="G2366" s="62"/>
      <c r="I2366" s="19"/>
    </row>
    <row r="2367" spans="1:9" s="63" customFormat="1" ht="8.25" hidden="1" customHeight="1">
      <c r="A2367" s="49"/>
      <c r="B2367" s="131"/>
      <c r="C2367" s="208"/>
      <c r="D2367" s="132"/>
      <c r="E2367" s="132"/>
      <c r="F2367" s="132"/>
      <c r="G2367" s="133"/>
      <c r="I2367" s="19"/>
    </row>
    <row r="2368" spans="1:9" ht="22.5" hidden="1" customHeight="1">
      <c r="A2368" s="303" t="s">
        <v>276</v>
      </c>
      <c r="B2368" s="303"/>
      <c r="C2368" s="303"/>
      <c r="D2368" s="303"/>
      <c r="E2368" s="303"/>
      <c r="F2368" s="303"/>
      <c r="G2368" s="303"/>
    </row>
    <row r="2369" spans="1:9" ht="7.5" hidden="1" customHeight="1">
      <c r="D2369" s="52"/>
    </row>
    <row r="2370" spans="1:9" ht="23.25" hidden="1" customHeight="1">
      <c r="D2370" s="52"/>
      <c r="G2370" s="134" t="s">
        <v>270</v>
      </c>
    </row>
    <row r="2371" spans="1:9" ht="7.5" hidden="1" customHeight="1">
      <c r="D2371" s="52"/>
    </row>
    <row r="2372" spans="1:9" s="136" customFormat="1" ht="25.35" hidden="1" customHeight="1">
      <c r="A2372" s="307" t="s">
        <v>271</v>
      </c>
      <c r="B2372" s="308"/>
      <c r="C2372" s="308"/>
      <c r="D2372" s="309"/>
      <c r="E2372" s="135" t="s">
        <v>6</v>
      </c>
      <c r="F2372" s="135" t="s">
        <v>287</v>
      </c>
      <c r="G2372" s="135" t="s">
        <v>8</v>
      </c>
      <c r="I2372" s="137"/>
    </row>
    <row r="2373" spans="1:9" s="141" customFormat="1" ht="22.7" hidden="1" customHeight="1">
      <c r="A2373" s="349" t="e">
        <f>D2147</f>
        <v>#REF!</v>
      </c>
      <c r="B2373" s="311"/>
      <c r="C2373" s="311"/>
      <c r="D2373" s="312"/>
      <c r="E2373" s="138">
        <v>1</v>
      </c>
      <c r="F2373" s="139" t="e">
        <f>E2342</f>
        <v>#REF!</v>
      </c>
      <c r="G2373" s="140" t="e">
        <f>ROUND(E2373*F2373,-6)</f>
        <v>#REF!</v>
      </c>
      <c r="I2373" s="142"/>
    </row>
    <row r="2374" spans="1:9" hidden="1"/>
    <row r="2375" spans="1:9" hidden="1"/>
    <row r="2376" spans="1:9" hidden="1"/>
    <row r="2377" spans="1:9" s="22" customFormat="1" hidden="1">
      <c r="A2377" s="22" t="s">
        <v>453</v>
      </c>
      <c r="B2377" s="22" t="e">
        <f>'Bảng tổng hợp kết quả'!#REF!</f>
        <v>#REF!</v>
      </c>
      <c r="E2377" s="159"/>
      <c r="F2377" s="156"/>
      <c r="I2377" s="23"/>
    </row>
    <row r="2378" spans="1:9" ht="19.7" hidden="1" customHeight="1">
      <c r="A2378" s="303" t="s">
        <v>272</v>
      </c>
      <c r="B2378" s="303"/>
      <c r="C2378" s="303"/>
      <c r="D2378" s="303"/>
      <c r="E2378" s="303"/>
      <c r="F2378" s="303"/>
      <c r="G2378" s="303"/>
    </row>
    <row r="2379" spans="1:9" hidden="1">
      <c r="A2379" s="24" t="s">
        <v>61</v>
      </c>
      <c r="B2379" s="261" t="s">
        <v>62</v>
      </c>
      <c r="C2379" s="22"/>
      <c r="D2379" s="303"/>
      <c r="E2379" s="303"/>
      <c r="F2379" s="303"/>
      <c r="G2379" s="303"/>
    </row>
    <row r="2380" spans="1:9" hidden="1">
      <c r="A2380" s="27" t="s">
        <v>55</v>
      </c>
      <c r="B2380" s="28" t="s">
        <v>63</v>
      </c>
      <c r="C2380" s="28" t="s">
        <v>64</v>
      </c>
      <c r="D2380" s="305" t="e">
        <f>B2377</f>
        <v>#REF!</v>
      </c>
      <c r="E2380" s="305"/>
      <c r="F2380" s="305"/>
      <c r="G2380" s="305"/>
    </row>
    <row r="2381" spans="1:9" hidden="1">
      <c r="A2381" s="27" t="s">
        <v>55</v>
      </c>
      <c r="B2381" s="266" t="s">
        <v>65</v>
      </c>
      <c r="C2381" s="28" t="s">
        <v>64</v>
      </c>
      <c r="D2381" s="305" t="s">
        <v>289</v>
      </c>
      <c r="E2381" s="305"/>
      <c r="F2381" s="305"/>
      <c r="G2381" s="305"/>
    </row>
    <row r="2382" spans="1:9" hidden="1">
      <c r="A2382" s="27" t="s">
        <v>55</v>
      </c>
      <c r="B2382" s="266" t="s">
        <v>4</v>
      </c>
      <c r="C2382" s="28" t="s">
        <v>64</v>
      </c>
      <c r="D2382" s="306" t="s">
        <v>33</v>
      </c>
      <c r="E2382" s="306"/>
      <c r="F2382" s="306"/>
      <c r="G2382" s="306"/>
    </row>
    <row r="2383" spans="1:9" hidden="1">
      <c r="A2383" s="27" t="s">
        <v>55</v>
      </c>
      <c r="B2383" s="266" t="s">
        <v>3</v>
      </c>
      <c r="C2383" s="28"/>
      <c r="D2383" s="266">
        <v>2020</v>
      </c>
      <c r="E2383" s="266"/>
      <c r="F2383" s="266"/>
      <c r="G2383" s="266"/>
    </row>
    <row r="2384" spans="1:9" hidden="1">
      <c r="A2384" s="27" t="s">
        <v>55</v>
      </c>
      <c r="B2384" s="30" t="s">
        <v>66</v>
      </c>
      <c r="C2384" s="30" t="s">
        <v>64</v>
      </c>
      <c r="D2384" s="301" t="s">
        <v>454</v>
      </c>
      <c r="E2384" s="301"/>
      <c r="F2384" s="301"/>
      <c r="G2384" s="301"/>
    </row>
    <row r="2385" spans="1:7" hidden="1">
      <c r="A2385" s="27" t="s">
        <v>55</v>
      </c>
      <c r="B2385" s="30" t="s">
        <v>67</v>
      </c>
      <c r="C2385" s="30" t="s">
        <v>64</v>
      </c>
      <c r="D2385" s="301" t="s">
        <v>455</v>
      </c>
      <c r="E2385" s="301"/>
      <c r="F2385" s="301"/>
      <c r="G2385" s="301"/>
    </row>
    <row r="2386" spans="1:7" hidden="1">
      <c r="A2386" s="27" t="s">
        <v>55</v>
      </c>
      <c r="B2386" s="30" t="s">
        <v>68</v>
      </c>
      <c r="C2386" s="30" t="s">
        <v>64</v>
      </c>
      <c r="D2386" s="301" t="s">
        <v>456</v>
      </c>
      <c r="E2386" s="301"/>
      <c r="F2386" s="301"/>
      <c r="G2386" s="301"/>
    </row>
    <row r="2387" spans="1:7" hidden="1">
      <c r="A2387" s="27" t="s">
        <v>55</v>
      </c>
      <c r="B2387" s="30" t="s">
        <v>69</v>
      </c>
      <c r="C2387" s="30" t="s">
        <v>64</v>
      </c>
      <c r="D2387" s="301" t="s">
        <v>277</v>
      </c>
      <c r="E2387" s="301"/>
      <c r="F2387" s="301"/>
      <c r="G2387" s="301"/>
    </row>
    <row r="2388" spans="1:7" hidden="1">
      <c r="A2388" s="27" t="s">
        <v>55</v>
      </c>
      <c r="B2388" s="30" t="s">
        <v>70</v>
      </c>
      <c r="C2388" s="30" t="s">
        <v>64</v>
      </c>
      <c r="D2388" s="301" t="s">
        <v>374</v>
      </c>
      <c r="E2388" s="301"/>
      <c r="F2388" s="301"/>
      <c r="G2388" s="301"/>
    </row>
    <row r="2389" spans="1:7" hidden="1">
      <c r="A2389" s="27" t="s">
        <v>55</v>
      </c>
      <c r="B2389" s="30" t="s">
        <v>71</v>
      </c>
      <c r="C2389" s="30" t="s">
        <v>64</v>
      </c>
      <c r="D2389" s="301" t="s">
        <v>457</v>
      </c>
      <c r="E2389" s="301"/>
      <c r="F2389" s="301"/>
      <c r="G2389" s="301"/>
    </row>
    <row r="2390" spans="1:7" hidden="1">
      <c r="A2390" s="27" t="s">
        <v>55</v>
      </c>
      <c r="B2390" s="30" t="s">
        <v>72</v>
      </c>
      <c r="C2390" s="30" t="s">
        <v>64</v>
      </c>
      <c r="D2390" s="301" t="s">
        <v>295</v>
      </c>
      <c r="E2390" s="301"/>
      <c r="F2390" s="301"/>
      <c r="G2390" s="301"/>
    </row>
    <row r="2391" spans="1:7" hidden="1">
      <c r="A2391" s="27" t="s">
        <v>55</v>
      </c>
      <c r="B2391" s="30" t="s">
        <v>73</v>
      </c>
      <c r="C2391" s="30" t="s">
        <v>64</v>
      </c>
      <c r="D2391" s="301" t="s">
        <v>458</v>
      </c>
      <c r="E2391" s="301"/>
      <c r="F2391" s="301"/>
      <c r="G2391" s="301"/>
    </row>
    <row r="2392" spans="1:7" hidden="1">
      <c r="A2392" s="27" t="s">
        <v>55</v>
      </c>
      <c r="B2392" s="30" t="s">
        <v>75</v>
      </c>
      <c r="C2392" s="30" t="s">
        <v>64</v>
      </c>
      <c r="D2392" s="301" t="s">
        <v>459</v>
      </c>
      <c r="E2392" s="301"/>
      <c r="F2392" s="301"/>
      <c r="G2392" s="301"/>
    </row>
    <row r="2393" spans="1:7" hidden="1">
      <c r="A2393" s="27" t="s">
        <v>55</v>
      </c>
      <c r="B2393" s="30" t="s">
        <v>78</v>
      </c>
      <c r="C2393" s="30" t="s">
        <v>64</v>
      </c>
      <c r="D2393" s="301" t="s">
        <v>300</v>
      </c>
      <c r="E2393" s="301"/>
      <c r="F2393" s="301"/>
      <c r="G2393" s="301"/>
    </row>
    <row r="2394" spans="1:7" hidden="1">
      <c r="A2394" s="27" t="s">
        <v>55</v>
      </c>
      <c r="B2394" s="30" t="s">
        <v>79</v>
      </c>
      <c r="C2394" s="30" t="s">
        <v>64</v>
      </c>
      <c r="D2394" s="301" t="s">
        <v>460</v>
      </c>
      <c r="E2394" s="301"/>
      <c r="F2394" s="301"/>
      <c r="G2394" s="301"/>
    </row>
    <row r="2395" spans="1:7" hidden="1">
      <c r="A2395" s="27" t="s">
        <v>55</v>
      </c>
      <c r="B2395" s="30" t="s">
        <v>80</v>
      </c>
      <c r="C2395" s="30" t="s">
        <v>64</v>
      </c>
      <c r="D2395" s="301" t="s">
        <v>461</v>
      </c>
      <c r="E2395" s="301"/>
      <c r="F2395" s="301"/>
      <c r="G2395" s="301"/>
    </row>
    <row r="2396" spans="1:7" ht="36" hidden="1" customHeight="1">
      <c r="A2396" s="27" t="s">
        <v>81</v>
      </c>
      <c r="B2396" s="28" t="s">
        <v>82</v>
      </c>
      <c r="C2396" s="30" t="s">
        <v>64</v>
      </c>
      <c r="D2396" s="348" t="s">
        <v>302</v>
      </c>
      <c r="E2396" s="348"/>
      <c r="F2396" s="348"/>
      <c r="G2396" s="348"/>
    </row>
    <row r="2397" spans="1:7" ht="21.75" hidden="1" customHeight="1">
      <c r="A2397" s="27" t="s">
        <v>55</v>
      </c>
      <c r="B2397" s="28" t="s">
        <v>83</v>
      </c>
      <c r="C2397" s="30" t="s">
        <v>64</v>
      </c>
      <c r="D2397" s="262" t="s">
        <v>84</v>
      </c>
      <c r="E2397" s="32" t="s">
        <v>85</v>
      </c>
      <c r="F2397" s="266" t="s">
        <v>86</v>
      </c>
      <c r="G2397" s="28" t="s">
        <v>87</v>
      </c>
    </row>
    <row r="2398" spans="1:7" ht="21.75" hidden="1" customHeight="1">
      <c r="A2398" s="27" t="s">
        <v>55</v>
      </c>
      <c r="B2398" s="5" t="s">
        <v>88</v>
      </c>
      <c r="C2398" s="30" t="s">
        <v>64</v>
      </c>
      <c r="D2398" s="262" t="s">
        <v>89</v>
      </c>
      <c r="E2398" s="32" t="s">
        <v>90</v>
      </c>
      <c r="F2398" s="266" t="s">
        <v>91</v>
      </c>
      <c r="G2398" s="28" t="s">
        <v>92</v>
      </c>
    </row>
    <row r="2399" spans="1:7" ht="21.75" hidden="1" customHeight="1">
      <c r="A2399" s="27" t="s">
        <v>55</v>
      </c>
      <c r="B2399" s="5" t="s">
        <v>93</v>
      </c>
      <c r="C2399" s="30" t="s">
        <v>64</v>
      </c>
      <c r="D2399" s="262" t="s">
        <v>94</v>
      </c>
      <c r="E2399" s="32" t="s">
        <v>90</v>
      </c>
      <c r="F2399" s="266" t="s">
        <v>95</v>
      </c>
      <c r="G2399" s="28" t="s">
        <v>92</v>
      </c>
    </row>
    <row r="2400" spans="1:7" ht="21.75" hidden="1" customHeight="1">
      <c r="A2400" s="27" t="s">
        <v>55</v>
      </c>
      <c r="B2400" s="5" t="s">
        <v>96</v>
      </c>
      <c r="C2400" s="30" t="s">
        <v>64</v>
      </c>
      <c r="D2400" s="262" t="s">
        <v>89</v>
      </c>
      <c r="E2400" s="32" t="s">
        <v>90</v>
      </c>
      <c r="F2400" s="266" t="s">
        <v>97</v>
      </c>
      <c r="G2400" s="28" t="s">
        <v>92</v>
      </c>
    </row>
    <row r="2401" spans="1:7" ht="21.75" hidden="1" customHeight="1">
      <c r="A2401" s="27" t="s">
        <v>55</v>
      </c>
      <c r="B2401" s="5" t="s">
        <v>98</v>
      </c>
      <c r="C2401" s="30" t="s">
        <v>64</v>
      </c>
      <c r="D2401" s="262" t="s">
        <v>99</v>
      </c>
      <c r="E2401" s="32" t="s">
        <v>90</v>
      </c>
      <c r="F2401" s="266" t="s">
        <v>100</v>
      </c>
      <c r="G2401" s="28" t="s">
        <v>92</v>
      </c>
    </row>
    <row r="2402" spans="1:7" ht="21.75" hidden="1" customHeight="1">
      <c r="A2402" s="27" t="s">
        <v>55</v>
      </c>
      <c r="B2402" s="5" t="s">
        <v>101</v>
      </c>
      <c r="C2402" s="30" t="s">
        <v>64</v>
      </c>
      <c r="D2402" s="262" t="s">
        <v>99</v>
      </c>
      <c r="E2402" s="32" t="s">
        <v>90</v>
      </c>
      <c r="F2402" s="266" t="s">
        <v>102</v>
      </c>
      <c r="G2402" s="28" t="s">
        <v>103</v>
      </c>
    </row>
    <row r="2403" spans="1:7" ht="21.75" hidden="1" customHeight="1">
      <c r="A2403" s="27" t="s">
        <v>55</v>
      </c>
      <c r="B2403" s="5" t="s">
        <v>104</v>
      </c>
      <c r="C2403" s="30" t="s">
        <v>64</v>
      </c>
      <c r="D2403" s="262" t="s">
        <v>94</v>
      </c>
      <c r="E2403" s="32" t="s">
        <v>90</v>
      </c>
      <c r="F2403" s="266" t="s">
        <v>105</v>
      </c>
      <c r="G2403" s="28" t="s">
        <v>106</v>
      </c>
    </row>
    <row r="2404" spans="1:7" ht="21.75" hidden="1" customHeight="1">
      <c r="A2404" s="27" t="s">
        <v>55</v>
      </c>
      <c r="B2404" s="5" t="s">
        <v>107</v>
      </c>
      <c r="C2404" s="30" t="s">
        <v>64</v>
      </c>
      <c r="D2404" s="262" t="s">
        <v>108</v>
      </c>
      <c r="E2404" s="32" t="s">
        <v>90</v>
      </c>
      <c r="F2404" s="266" t="s">
        <v>109</v>
      </c>
      <c r="G2404" s="28" t="s">
        <v>110</v>
      </c>
    </row>
    <row r="2405" spans="1:7" ht="21.75" hidden="1" customHeight="1">
      <c r="A2405" s="27" t="s">
        <v>55</v>
      </c>
      <c r="B2405" s="28" t="s">
        <v>111</v>
      </c>
      <c r="C2405" s="30" t="s">
        <v>64</v>
      </c>
      <c r="D2405" s="5" t="s">
        <v>112</v>
      </c>
      <c r="E2405" s="32" t="s">
        <v>90</v>
      </c>
      <c r="F2405" s="266" t="s">
        <v>113</v>
      </c>
      <c r="G2405" s="28" t="s">
        <v>110</v>
      </c>
    </row>
    <row r="2406" spans="1:7" ht="21.75" hidden="1" customHeight="1">
      <c r="A2406" s="27" t="s">
        <v>55</v>
      </c>
      <c r="B2406" s="28" t="s">
        <v>114</v>
      </c>
      <c r="C2406" s="30" t="s">
        <v>64</v>
      </c>
      <c r="D2406" s="262" t="s">
        <v>115</v>
      </c>
      <c r="E2406" s="32" t="s">
        <v>90</v>
      </c>
      <c r="F2406" s="266" t="s">
        <v>116</v>
      </c>
      <c r="G2406" s="28" t="s">
        <v>110</v>
      </c>
    </row>
    <row r="2407" spans="1:7" ht="21.75" hidden="1" customHeight="1">
      <c r="A2407" s="27" t="s">
        <v>55</v>
      </c>
      <c r="B2407" s="28" t="s">
        <v>117</v>
      </c>
      <c r="C2407" s="30" t="s">
        <v>64</v>
      </c>
      <c r="D2407" s="262" t="s">
        <v>94</v>
      </c>
      <c r="E2407" s="32" t="s">
        <v>90</v>
      </c>
      <c r="F2407" s="266" t="s">
        <v>118</v>
      </c>
      <c r="G2407" s="28" t="s">
        <v>110</v>
      </c>
    </row>
    <row r="2408" spans="1:7" ht="21.75" hidden="1" customHeight="1">
      <c r="A2408" s="27" t="s">
        <v>55</v>
      </c>
      <c r="B2408" s="28" t="s">
        <v>119</v>
      </c>
      <c r="C2408" s="30" t="s">
        <v>64</v>
      </c>
      <c r="D2408" s="262" t="s">
        <v>120</v>
      </c>
      <c r="E2408" s="32" t="s">
        <v>90</v>
      </c>
      <c r="F2408" s="266" t="s">
        <v>121</v>
      </c>
      <c r="G2408" s="28" t="s">
        <v>110</v>
      </c>
    </row>
    <row r="2409" spans="1:7" ht="21.75" hidden="1" customHeight="1">
      <c r="A2409" s="27" t="s">
        <v>55</v>
      </c>
      <c r="B2409" s="28" t="s">
        <v>122</v>
      </c>
      <c r="C2409" s="30" t="s">
        <v>64</v>
      </c>
      <c r="D2409" s="262" t="s">
        <v>108</v>
      </c>
      <c r="E2409" s="32" t="s">
        <v>90</v>
      </c>
      <c r="F2409" s="266" t="s">
        <v>123</v>
      </c>
      <c r="G2409" s="28" t="s">
        <v>110</v>
      </c>
    </row>
    <row r="2410" spans="1:7" ht="21.75" hidden="1" customHeight="1">
      <c r="A2410" s="27" t="s">
        <v>55</v>
      </c>
      <c r="B2410" s="28" t="s">
        <v>124</v>
      </c>
      <c r="C2410" s="30" t="s">
        <v>64</v>
      </c>
      <c r="D2410" s="262" t="s">
        <v>108</v>
      </c>
      <c r="E2410" s="32" t="s">
        <v>90</v>
      </c>
      <c r="F2410" s="266" t="s">
        <v>125</v>
      </c>
      <c r="G2410" s="28" t="s">
        <v>126</v>
      </c>
    </row>
    <row r="2411" spans="1:7" ht="21.75" hidden="1" customHeight="1">
      <c r="A2411" s="27" t="s">
        <v>55</v>
      </c>
      <c r="B2411" s="28" t="s">
        <v>127</v>
      </c>
      <c r="C2411" s="30" t="s">
        <v>64</v>
      </c>
      <c r="D2411" s="262" t="s">
        <v>108</v>
      </c>
      <c r="E2411" s="32" t="s">
        <v>90</v>
      </c>
      <c r="F2411" s="266" t="s">
        <v>128</v>
      </c>
      <c r="G2411" s="28" t="s">
        <v>129</v>
      </c>
    </row>
    <row r="2412" spans="1:7" ht="21.75" hidden="1" customHeight="1">
      <c r="A2412" s="27" t="s">
        <v>55</v>
      </c>
      <c r="B2412" s="28" t="s">
        <v>130</v>
      </c>
      <c r="C2412" s="30" t="s">
        <v>64</v>
      </c>
      <c r="D2412" s="262" t="s">
        <v>131</v>
      </c>
      <c r="E2412" s="32" t="s">
        <v>90</v>
      </c>
      <c r="F2412" s="266" t="s">
        <v>132</v>
      </c>
      <c r="G2412" s="28" t="s">
        <v>129</v>
      </c>
    </row>
    <row r="2413" spans="1:7" ht="21.75" hidden="1" customHeight="1">
      <c r="A2413" s="27" t="s">
        <v>55</v>
      </c>
      <c r="B2413" s="5" t="s">
        <v>133</v>
      </c>
      <c r="C2413" s="30" t="s">
        <v>64</v>
      </c>
      <c r="D2413" s="262" t="s">
        <v>134</v>
      </c>
      <c r="E2413" s="32" t="s">
        <v>90</v>
      </c>
      <c r="F2413" s="266" t="s">
        <v>135</v>
      </c>
      <c r="G2413" s="28" t="s">
        <v>129</v>
      </c>
    </row>
    <row r="2414" spans="1:7" ht="21.75" hidden="1" customHeight="1">
      <c r="A2414" s="27" t="s">
        <v>55</v>
      </c>
      <c r="B2414" s="28" t="s">
        <v>136</v>
      </c>
      <c r="C2414" s="30" t="s">
        <v>64</v>
      </c>
      <c r="D2414" s="262" t="s">
        <v>131</v>
      </c>
      <c r="E2414" s="32" t="s">
        <v>90</v>
      </c>
      <c r="F2414" s="266" t="s">
        <v>137</v>
      </c>
      <c r="G2414" s="28" t="s">
        <v>129</v>
      </c>
    </row>
    <row r="2415" spans="1:7" ht="21.75" hidden="1" customHeight="1">
      <c r="A2415" s="27" t="s">
        <v>55</v>
      </c>
      <c r="B2415" s="28" t="s">
        <v>138</v>
      </c>
      <c r="C2415" s="30" t="s">
        <v>64</v>
      </c>
      <c r="D2415" s="262" t="s">
        <v>131</v>
      </c>
      <c r="E2415" s="32" t="s">
        <v>90</v>
      </c>
      <c r="F2415" s="266" t="s">
        <v>139</v>
      </c>
      <c r="G2415" s="28" t="s">
        <v>87</v>
      </c>
    </row>
    <row r="2416" spans="1:7" ht="21.75" hidden="1" customHeight="1">
      <c r="A2416" s="27" t="s">
        <v>55</v>
      </c>
      <c r="B2416" s="28" t="s">
        <v>140</v>
      </c>
      <c r="C2416" s="30" t="s">
        <v>64</v>
      </c>
      <c r="D2416" s="262" t="s">
        <v>94</v>
      </c>
      <c r="E2416" s="32" t="s">
        <v>90</v>
      </c>
      <c r="F2416" s="266" t="s">
        <v>141</v>
      </c>
      <c r="G2416" s="28" t="s">
        <v>87</v>
      </c>
    </row>
    <row r="2417" spans="1:7" ht="21.75" hidden="1" customHeight="1">
      <c r="A2417" s="27" t="s">
        <v>55</v>
      </c>
      <c r="B2417" s="28" t="s">
        <v>142</v>
      </c>
      <c r="C2417" s="30" t="s">
        <v>64</v>
      </c>
      <c r="D2417" s="262" t="s">
        <v>94</v>
      </c>
      <c r="E2417" s="32" t="s">
        <v>90</v>
      </c>
      <c r="F2417" s="266" t="s">
        <v>143</v>
      </c>
      <c r="G2417" s="28" t="s">
        <v>144</v>
      </c>
    </row>
    <row r="2418" spans="1:7" ht="21.75" hidden="1" customHeight="1">
      <c r="A2418" s="27" t="s">
        <v>55</v>
      </c>
      <c r="B2418" s="28" t="s">
        <v>145</v>
      </c>
      <c r="C2418" s="30" t="s">
        <v>64</v>
      </c>
      <c r="D2418" s="262" t="s">
        <v>99</v>
      </c>
      <c r="E2418" s="32" t="s">
        <v>90</v>
      </c>
      <c r="F2418" s="266" t="s">
        <v>146</v>
      </c>
      <c r="G2418" s="28" t="s">
        <v>147</v>
      </c>
    </row>
    <row r="2419" spans="1:7" ht="21.75" hidden="1" customHeight="1">
      <c r="A2419" s="27" t="s">
        <v>55</v>
      </c>
      <c r="B2419" s="28" t="s">
        <v>148</v>
      </c>
      <c r="C2419" s="30" t="s">
        <v>64</v>
      </c>
      <c r="D2419" s="262" t="s">
        <v>99</v>
      </c>
      <c r="E2419" s="32" t="s">
        <v>90</v>
      </c>
      <c r="F2419" s="266" t="s">
        <v>149</v>
      </c>
      <c r="G2419" s="28" t="s">
        <v>150</v>
      </c>
    </row>
    <row r="2420" spans="1:7" ht="21.75" hidden="1" customHeight="1">
      <c r="A2420" s="27" t="s">
        <v>55</v>
      </c>
      <c r="B2420" s="5" t="s">
        <v>151</v>
      </c>
      <c r="C2420" s="30" t="s">
        <v>64</v>
      </c>
      <c r="D2420" s="262" t="s">
        <v>99</v>
      </c>
      <c r="E2420" s="32" t="s">
        <v>90</v>
      </c>
      <c r="F2420" s="5" t="s">
        <v>152</v>
      </c>
      <c r="G2420" s="33" t="s">
        <v>147</v>
      </c>
    </row>
    <row r="2421" spans="1:7" ht="21.75" hidden="1" customHeight="1">
      <c r="A2421" s="27" t="s">
        <v>55</v>
      </c>
      <c r="B2421" s="5" t="s">
        <v>153</v>
      </c>
      <c r="C2421" s="30" t="s">
        <v>64</v>
      </c>
      <c r="D2421" s="33" t="s">
        <v>94</v>
      </c>
      <c r="E2421" s="32" t="s">
        <v>90</v>
      </c>
      <c r="F2421" s="5" t="s">
        <v>154</v>
      </c>
      <c r="G2421" s="33" t="s">
        <v>155</v>
      </c>
    </row>
    <row r="2422" spans="1:7" ht="21.75" hidden="1" customHeight="1">
      <c r="A2422" s="27" t="s">
        <v>55</v>
      </c>
      <c r="B2422" s="5" t="s">
        <v>156</v>
      </c>
      <c r="C2422" s="30" t="s">
        <v>64</v>
      </c>
      <c r="D2422" s="33" t="s">
        <v>115</v>
      </c>
      <c r="E2422" s="32" t="s">
        <v>90</v>
      </c>
      <c r="F2422" s="5" t="s">
        <v>157</v>
      </c>
      <c r="G2422" s="33" t="s">
        <v>155</v>
      </c>
    </row>
    <row r="2423" spans="1:7" ht="21.75" hidden="1" customHeight="1">
      <c r="A2423" s="27" t="s">
        <v>55</v>
      </c>
      <c r="B2423" s="5" t="s">
        <v>158</v>
      </c>
      <c r="C2423" s="30" t="s">
        <v>64</v>
      </c>
      <c r="D2423" s="33" t="s">
        <v>99</v>
      </c>
      <c r="E2423" s="32" t="s">
        <v>90</v>
      </c>
      <c r="F2423" s="5" t="s">
        <v>159</v>
      </c>
      <c r="G2423" s="33" t="s">
        <v>155</v>
      </c>
    </row>
    <row r="2424" spans="1:7" ht="21.75" hidden="1" customHeight="1">
      <c r="A2424" s="27" t="s">
        <v>55</v>
      </c>
      <c r="B2424" s="5" t="s">
        <v>160</v>
      </c>
      <c r="C2424" s="30" t="s">
        <v>64</v>
      </c>
      <c r="D2424" s="33" t="s">
        <v>161</v>
      </c>
      <c r="E2424" s="32"/>
      <c r="F2424" s="266"/>
      <c r="G2424" s="28"/>
    </row>
    <row r="2425" spans="1:7" ht="21.75" hidden="1" customHeight="1">
      <c r="A2425" s="27" t="s">
        <v>55</v>
      </c>
      <c r="C2425" s="30" t="s">
        <v>64</v>
      </c>
      <c r="E2425" s="32"/>
      <c r="F2425" s="266"/>
      <c r="G2425" s="28"/>
    </row>
    <row r="2426" spans="1:7" ht="21.75" hidden="1" customHeight="1">
      <c r="A2426" s="27" t="s">
        <v>55</v>
      </c>
      <c r="C2426" s="30" t="s">
        <v>64</v>
      </c>
      <c r="E2426" s="32"/>
      <c r="F2426" s="266"/>
      <c r="G2426" s="28"/>
    </row>
    <row r="2427" spans="1:7" ht="21.75" hidden="1" customHeight="1">
      <c r="A2427" s="27" t="s">
        <v>55</v>
      </c>
      <c r="C2427" s="30" t="s">
        <v>64</v>
      </c>
      <c r="E2427" s="32"/>
      <c r="F2427" s="266"/>
      <c r="G2427" s="28"/>
    </row>
    <row r="2428" spans="1:7" ht="21.75" hidden="1" customHeight="1">
      <c r="A2428" s="27" t="s">
        <v>55</v>
      </c>
      <c r="C2428" s="30" t="s">
        <v>64</v>
      </c>
      <c r="E2428" s="32"/>
      <c r="F2428" s="266"/>
      <c r="G2428" s="28"/>
    </row>
    <row r="2429" spans="1:7" ht="21.75" hidden="1" customHeight="1">
      <c r="A2429" s="27" t="s">
        <v>55</v>
      </c>
      <c r="B2429" s="5" t="s">
        <v>116</v>
      </c>
      <c r="C2429" s="30" t="s">
        <v>64</v>
      </c>
      <c r="D2429" s="33" t="s">
        <v>161</v>
      </c>
      <c r="E2429" s="34"/>
      <c r="F2429" s="266" t="s">
        <v>162</v>
      </c>
      <c r="G2429" s="28" t="s">
        <v>147</v>
      </c>
    </row>
    <row r="2430" spans="1:7" ht="21.75" hidden="1" customHeight="1">
      <c r="A2430" s="27" t="s">
        <v>55</v>
      </c>
      <c r="B2430" s="28" t="s">
        <v>138</v>
      </c>
      <c r="C2430" s="30" t="s">
        <v>64</v>
      </c>
      <c r="D2430" s="262" t="s">
        <v>131</v>
      </c>
      <c r="E2430" s="32"/>
      <c r="F2430" s="266"/>
      <c r="G2430" s="28"/>
    </row>
    <row r="2431" spans="1:7" ht="8.25" hidden="1" customHeight="1">
      <c r="A2431" s="19"/>
      <c r="B2431" s="314"/>
      <c r="C2431" s="314"/>
      <c r="D2431" s="314"/>
      <c r="E2431" s="314"/>
      <c r="F2431" s="314"/>
      <c r="G2431" s="314"/>
    </row>
    <row r="2432" spans="1:7" ht="21" hidden="1" customHeight="1">
      <c r="A2432" s="303" t="s">
        <v>273</v>
      </c>
      <c r="B2432" s="303"/>
      <c r="C2432" s="303"/>
      <c r="D2432" s="303"/>
      <c r="E2432" s="303"/>
      <c r="F2432" s="303"/>
      <c r="G2432" s="303"/>
    </row>
    <row r="2433" spans="1:9" ht="21.75" hidden="1" customHeight="1">
      <c r="A2433" s="303" t="s">
        <v>163</v>
      </c>
      <c r="B2433" s="303"/>
      <c r="C2433" s="303"/>
      <c r="D2433" s="303"/>
      <c r="E2433" s="303"/>
      <c r="F2433" s="303"/>
      <c r="G2433" s="303"/>
    </row>
    <row r="2434" spans="1:9" ht="36" hidden="1" customHeight="1">
      <c r="A2434" s="315" t="s">
        <v>164</v>
      </c>
      <c r="B2434" s="315"/>
      <c r="C2434" s="315"/>
      <c r="D2434" s="315"/>
      <c r="E2434" s="315"/>
      <c r="F2434" s="315"/>
      <c r="G2434" s="315"/>
      <c r="H2434" s="36"/>
      <c r="I2434" s="37"/>
    </row>
    <row r="2435" spans="1:9" s="40" customFormat="1" ht="3" hidden="1" customHeight="1">
      <c r="A2435" s="359"/>
      <c r="B2435" s="359"/>
      <c r="C2435" s="359"/>
      <c r="D2435" s="359"/>
      <c r="E2435" s="359"/>
      <c r="F2435" s="359"/>
      <c r="G2435" s="359"/>
      <c r="H2435" s="38"/>
      <c r="I2435" s="39"/>
    </row>
    <row r="2436" spans="1:9" s="40" customFormat="1" ht="32.25" hidden="1" customHeight="1">
      <c r="A2436" s="41" t="s">
        <v>55</v>
      </c>
      <c r="B2436" s="360" t="s">
        <v>165</v>
      </c>
      <c r="C2436" s="360"/>
      <c r="D2436" s="360"/>
      <c r="E2436" s="360"/>
      <c r="F2436" s="360"/>
      <c r="G2436" s="360"/>
      <c r="H2436" s="42" t="s">
        <v>166</v>
      </c>
      <c r="I2436" s="43"/>
    </row>
    <row r="2437" spans="1:9" s="40" customFormat="1" ht="32.25" hidden="1" customHeight="1">
      <c r="A2437" s="41" t="s">
        <v>55</v>
      </c>
      <c r="B2437" s="360" t="s">
        <v>167</v>
      </c>
      <c r="C2437" s="360"/>
      <c r="D2437" s="360"/>
      <c r="E2437" s="360"/>
      <c r="F2437" s="360"/>
      <c r="G2437" s="360"/>
      <c r="H2437" s="42" t="s">
        <v>168</v>
      </c>
      <c r="I2437" s="44"/>
    </row>
    <row r="2438" spans="1:9" s="40" customFormat="1" ht="32.25" hidden="1" customHeight="1">
      <c r="A2438" s="41" t="s">
        <v>55</v>
      </c>
      <c r="B2438" s="360" t="s">
        <v>169</v>
      </c>
      <c r="C2438" s="360"/>
      <c r="D2438" s="360"/>
      <c r="E2438" s="360"/>
      <c r="F2438" s="360"/>
      <c r="G2438" s="360"/>
      <c r="H2438" s="361" t="s">
        <v>170</v>
      </c>
      <c r="I2438" s="362"/>
    </row>
    <row r="2439" spans="1:9" s="48" customFormat="1" hidden="1">
      <c r="A2439" s="45" t="s">
        <v>81</v>
      </c>
      <c r="B2439" s="350" t="s">
        <v>171</v>
      </c>
      <c r="C2439" s="350"/>
      <c r="D2439" s="350"/>
      <c r="E2439" s="350"/>
      <c r="F2439" s="350"/>
      <c r="G2439" s="350"/>
      <c r="H2439" s="46"/>
      <c r="I2439" s="47"/>
    </row>
    <row r="2440" spans="1:9" s="49" customFormat="1" ht="10.5" hidden="1" customHeight="1">
      <c r="B2440" s="18"/>
      <c r="C2440" s="18"/>
      <c r="D2440" s="18"/>
      <c r="E2440" s="18"/>
      <c r="F2440" s="18"/>
      <c r="G2440" s="50"/>
    </row>
    <row r="2441" spans="1:9" s="52" customFormat="1" ht="24.75" hidden="1" customHeight="1">
      <c r="A2441" s="51" t="s">
        <v>1</v>
      </c>
      <c r="B2441" s="51" t="s">
        <v>172</v>
      </c>
      <c r="C2441" s="65"/>
      <c r="D2441" s="51" t="s">
        <v>173</v>
      </c>
      <c r="E2441" s="51" t="s">
        <v>174</v>
      </c>
      <c r="F2441" s="51" t="s">
        <v>175</v>
      </c>
      <c r="G2441" s="51" t="s">
        <v>176</v>
      </c>
      <c r="I2441" s="268"/>
    </row>
    <row r="2442" spans="1:9" ht="16.350000000000001" hidden="1" customHeight="1">
      <c r="A2442" s="54">
        <v>1</v>
      </c>
      <c r="B2442" s="55" t="s">
        <v>177</v>
      </c>
      <c r="C2442" s="202" t="s">
        <v>64</v>
      </c>
      <c r="D2442" s="57" t="s">
        <v>409</v>
      </c>
      <c r="E2442" s="57" t="str">
        <f>D2442</f>
        <v xml:space="preserve">Chở người </v>
      </c>
      <c r="F2442" s="57" t="str">
        <f>D2442</f>
        <v xml:space="preserve">Chở người </v>
      </c>
      <c r="G2442" s="57" t="str">
        <f>D2442</f>
        <v xml:space="preserve">Chở người </v>
      </c>
    </row>
    <row r="2443" spans="1:9" ht="18.600000000000001" hidden="1" customHeight="1">
      <c r="A2443" s="54">
        <v>2</v>
      </c>
      <c r="B2443" s="55" t="s">
        <v>178</v>
      </c>
      <c r="C2443" s="202" t="s">
        <v>64</v>
      </c>
      <c r="D2443" s="58" t="s">
        <v>304</v>
      </c>
      <c r="E2443" s="58" t="str">
        <f>D2443</f>
        <v>Ô tô con</v>
      </c>
      <c r="F2443" s="58" t="str">
        <f>D2443</f>
        <v>Ô tô con</v>
      </c>
      <c r="G2443" s="58" t="str">
        <f>D2443</f>
        <v>Ô tô con</v>
      </c>
    </row>
    <row r="2444" spans="1:9" hidden="1">
      <c r="A2444" s="59" t="s">
        <v>55</v>
      </c>
      <c r="B2444" s="55" t="s">
        <v>179</v>
      </c>
      <c r="C2444" s="202"/>
      <c r="D2444" s="58" t="str">
        <f>D2381</f>
        <v>LEXUS</v>
      </c>
      <c r="E2444" s="58" t="str">
        <f>D2444</f>
        <v>LEXUS</v>
      </c>
      <c r="F2444" s="58" t="str">
        <f>E2444</f>
        <v>LEXUS</v>
      </c>
      <c r="G2444" s="58" t="str">
        <f>F2444</f>
        <v>LEXUS</v>
      </c>
    </row>
    <row r="2445" spans="1:9" hidden="1">
      <c r="A2445" s="59" t="s">
        <v>55</v>
      </c>
      <c r="B2445" s="55" t="s">
        <v>3</v>
      </c>
      <c r="C2445" s="202"/>
      <c r="D2445" s="60">
        <f>D2383</f>
        <v>2020</v>
      </c>
      <c r="E2445" s="60">
        <f>D2445</f>
        <v>2020</v>
      </c>
      <c r="F2445" s="60">
        <f>D2445</f>
        <v>2020</v>
      </c>
      <c r="G2445" s="60">
        <f>D2445</f>
        <v>2020</v>
      </c>
    </row>
    <row r="2446" spans="1:9" hidden="1">
      <c r="A2446" s="59" t="s">
        <v>55</v>
      </c>
      <c r="B2446" s="55" t="s">
        <v>4</v>
      </c>
      <c r="C2446" s="202"/>
      <c r="D2446" s="58" t="str">
        <f>D2382</f>
        <v>Nhật Bản</v>
      </c>
      <c r="E2446" s="58" t="str">
        <f>D2446</f>
        <v>Nhật Bản</v>
      </c>
      <c r="F2446" s="58" t="str">
        <f>D2446</f>
        <v>Nhật Bản</v>
      </c>
      <c r="G2446" s="58" t="str">
        <f>D2446</f>
        <v>Nhật Bản</v>
      </c>
    </row>
    <row r="2447" spans="1:9" ht="70.7" hidden="1" customHeight="1">
      <c r="A2447" s="54">
        <v>3</v>
      </c>
      <c r="B2447" s="55" t="s">
        <v>180</v>
      </c>
      <c r="C2447" s="203" t="s">
        <v>64</v>
      </c>
      <c r="D2447" s="152"/>
      <c r="E2447" s="153" t="s">
        <v>47</v>
      </c>
      <c r="F2447" s="153" t="s">
        <v>464</v>
      </c>
      <c r="G2447" s="153" t="s">
        <v>48</v>
      </c>
    </row>
    <row r="2448" spans="1:9" s="63" customFormat="1" ht="21" hidden="1" customHeight="1">
      <c r="A2448" s="54">
        <v>4</v>
      </c>
      <c r="B2448" s="61" t="s">
        <v>181</v>
      </c>
      <c r="C2448" s="204" t="s">
        <v>64</v>
      </c>
      <c r="D2448" s="62" t="s">
        <v>279</v>
      </c>
      <c r="E2448" s="62" t="s">
        <v>279</v>
      </c>
      <c r="F2448" s="62" t="s">
        <v>279</v>
      </c>
      <c r="G2448" s="62" t="s">
        <v>279</v>
      </c>
      <c r="I2448" s="19"/>
    </row>
    <row r="2449" spans="1:9" s="67" customFormat="1" ht="30.6" hidden="1" customHeight="1">
      <c r="A2449" s="64">
        <v>5</v>
      </c>
      <c r="B2449" s="65" t="s">
        <v>182</v>
      </c>
      <c r="C2449" s="205" t="s">
        <v>64</v>
      </c>
      <c r="D2449" s="66" t="s">
        <v>183</v>
      </c>
      <c r="E2449" s="66" t="s">
        <v>183</v>
      </c>
      <c r="F2449" s="66" t="s">
        <v>183</v>
      </c>
      <c r="G2449" s="66" t="s">
        <v>183</v>
      </c>
      <c r="I2449" s="68"/>
    </row>
    <row r="2450" spans="1:9" ht="16.7" hidden="1" customHeight="1">
      <c r="A2450" s="269">
        <v>6</v>
      </c>
      <c r="B2450" s="70" t="s">
        <v>184</v>
      </c>
      <c r="C2450" s="205" t="s">
        <v>64</v>
      </c>
      <c r="D2450" s="71"/>
      <c r="E2450" s="72">
        <v>3650000000</v>
      </c>
      <c r="F2450" s="72">
        <v>3950000000</v>
      </c>
      <c r="G2450" s="72">
        <v>3500000000</v>
      </c>
    </row>
    <row r="2451" spans="1:9" ht="21" hidden="1" customHeight="1">
      <c r="A2451" s="269">
        <v>7</v>
      </c>
      <c r="B2451" s="70" t="s">
        <v>185</v>
      </c>
      <c r="C2451" s="205" t="s">
        <v>64</v>
      </c>
      <c r="D2451" s="71"/>
      <c r="E2451" s="73">
        <v>0.9</v>
      </c>
      <c r="F2451" s="73">
        <v>0.9</v>
      </c>
      <c r="G2451" s="73">
        <v>0.9</v>
      </c>
      <c r="I2451" s="74" t="e">
        <f>E2565</f>
        <v>#REF!</v>
      </c>
    </row>
    <row r="2452" spans="1:9" ht="18" hidden="1" customHeight="1">
      <c r="A2452" s="269">
        <v>8</v>
      </c>
      <c r="B2452" s="70" t="s">
        <v>186</v>
      </c>
      <c r="C2452" s="205" t="s">
        <v>64</v>
      </c>
      <c r="D2452" s="71"/>
      <c r="E2452" s="75" t="s">
        <v>281</v>
      </c>
      <c r="F2452" s="75" t="s">
        <v>281</v>
      </c>
      <c r="G2452" s="75" t="s">
        <v>281</v>
      </c>
    </row>
    <row r="2453" spans="1:9" ht="20.45" hidden="1" customHeight="1">
      <c r="A2453" s="269">
        <v>9</v>
      </c>
      <c r="B2453" s="65" t="s">
        <v>187</v>
      </c>
      <c r="C2453" s="205" t="s">
        <v>64</v>
      </c>
      <c r="D2453" s="76" t="s">
        <v>188</v>
      </c>
      <c r="E2453" s="76" t="s">
        <v>188</v>
      </c>
      <c r="F2453" s="76" t="s">
        <v>188</v>
      </c>
      <c r="G2453" s="76" t="s">
        <v>188</v>
      </c>
    </row>
    <row r="2454" spans="1:9" ht="16.7" hidden="1" customHeight="1">
      <c r="A2454" s="77" t="s">
        <v>55</v>
      </c>
      <c r="B2454" s="65" t="s">
        <v>69</v>
      </c>
      <c r="C2454" s="205"/>
      <c r="D2454" s="76" t="str">
        <f>D2387</f>
        <v>Trắng</v>
      </c>
      <c r="E2454" s="76" t="s">
        <v>463</v>
      </c>
      <c r="F2454" s="76" t="s">
        <v>277</v>
      </c>
      <c r="G2454" s="76" t="s">
        <v>411</v>
      </c>
    </row>
    <row r="2455" spans="1:9" ht="16.7" hidden="1" customHeight="1">
      <c r="A2455" s="77" t="s">
        <v>55</v>
      </c>
      <c r="B2455" s="65" t="s">
        <v>189</v>
      </c>
      <c r="C2455" s="205"/>
      <c r="D2455" s="76" t="str">
        <f>D2395</f>
        <v>51H - 691.54</v>
      </c>
      <c r="E2455" s="76" t="s">
        <v>280</v>
      </c>
      <c r="F2455" s="76" t="s">
        <v>280</v>
      </c>
      <c r="G2455" s="76" t="s">
        <v>280</v>
      </c>
    </row>
    <row r="2456" spans="1:9" ht="16.7" hidden="1" customHeight="1">
      <c r="A2456" s="77" t="s">
        <v>55</v>
      </c>
      <c r="B2456" s="65" t="s">
        <v>190</v>
      </c>
      <c r="C2456" s="205"/>
      <c r="D2456" s="76">
        <v>31633</v>
      </c>
      <c r="E2456" s="76">
        <v>15000</v>
      </c>
      <c r="F2456" s="76">
        <v>10000</v>
      </c>
      <c r="G2456" s="76">
        <v>50000</v>
      </c>
    </row>
    <row r="2457" spans="1:9" ht="30.6" hidden="1" customHeight="1">
      <c r="A2457" s="64">
        <v>10</v>
      </c>
      <c r="B2457" s="65" t="s">
        <v>283</v>
      </c>
      <c r="C2457" s="205" t="s">
        <v>64</v>
      </c>
      <c r="D2457" s="71"/>
      <c r="E2457" s="79">
        <f>E2450*E2451</f>
        <v>3285000000</v>
      </c>
      <c r="F2457" s="79">
        <f>F2450*F2451</f>
        <v>3555000000</v>
      </c>
      <c r="G2457" s="79">
        <f>G2450*G2451</f>
        <v>3150000000</v>
      </c>
    </row>
    <row r="2458" spans="1:9" ht="18.600000000000001" hidden="1" customHeight="1">
      <c r="A2458" s="269">
        <v>11</v>
      </c>
      <c r="B2458" s="70" t="s">
        <v>191</v>
      </c>
      <c r="C2458" s="205" t="s">
        <v>64</v>
      </c>
      <c r="D2458" s="80"/>
      <c r="E2458" s="16" t="s">
        <v>462</v>
      </c>
      <c r="F2458" s="81" t="s">
        <v>465</v>
      </c>
      <c r="G2458" s="81" t="s">
        <v>466</v>
      </c>
    </row>
    <row r="2459" spans="1:9" ht="21" hidden="1" customHeight="1">
      <c r="A2459" s="269">
        <v>12</v>
      </c>
      <c r="B2459" s="70" t="s">
        <v>192</v>
      </c>
      <c r="C2459" s="205" t="s">
        <v>64</v>
      </c>
      <c r="D2459" s="82"/>
      <c r="E2459" s="82" t="str">
        <f>D2448</f>
        <v>Tháng 10 năm 2023</v>
      </c>
      <c r="F2459" s="82" t="str">
        <f>E2459</f>
        <v>Tháng 10 năm 2023</v>
      </c>
      <c r="G2459" s="82" t="str">
        <f>E2459</f>
        <v>Tháng 10 năm 2023</v>
      </c>
    </row>
    <row r="2460" spans="1:9" hidden="1">
      <c r="G2460" s="83"/>
    </row>
    <row r="2461" spans="1:9" ht="22.5" hidden="1" customHeight="1">
      <c r="A2461" s="303" t="s">
        <v>193</v>
      </c>
      <c r="B2461" s="303"/>
      <c r="C2461" s="303"/>
      <c r="D2461" s="303"/>
      <c r="E2461" s="303"/>
      <c r="F2461" s="303"/>
      <c r="G2461" s="303"/>
    </row>
    <row r="2462" spans="1:9" s="40" customFormat="1" ht="54.75" hidden="1" customHeight="1">
      <c r="A2462" s="337" t="s">
        <v>194</v>
      </c>
      <c r="B2462" s="337"/>
      <c r="C2462" s="337"/>
      <c r="D2462" s="337"/>
      <c r="E2462" s="337"/>
      <c r="F2462" s="337"/>
      <c r="G2462" s="337"/>
      <c r="I2462" s="85"/>
    </row>
    <row r="2463" spans="1:9" s="40" customFormat="1" ht="72" hidden="1" customHeight="1">
      <c r="A2463" s="337" t="s">
        <v>195</v>
      </c>
      <c r="B2463" s="337"/>
      <c r="C2463" s="337"/>
      <c r="D2463" s="337"/>
      <c r="E2463" s="337"/>
      <c r="F2463" s="337"/>
      <c r="G2463" s="337"/>
      <c r="I2463" s="85"/>
    </row>
    <row r="2464" spans="1:9" s="40" customFormat="1" ht="21" hidden="1" customHeight="1">
      <c r="A2464" s="363" t="s">
        <v>196</v>
      </c>
      <c r="B2464" s="363"/>
      <c r="C2464" s="363"/>
      <c r="D2464" s="363"/>
      <c r="E2464" s="363"/>
      <c r="F2464" s="363"/>
      <c r="G2464" s="363"/>
      <c r="I2464" s="85"/>
    </row>
    <row r="2465" spans="1:9" s="40" customFormat="1" ht="21" hidden="1" customHeight="1">
      <c r="A2465" s="86" t="s">
        <v>55</v>
      </c>
      <c r="B2465" s="337" t="s">
        <v>197</v>
      </c>
      <c r="C2465" s="337"/>
      <c r="D2465" s="337"/>
      <c r="E2465" s="337"/>
      <c r="F2465" s="337"/>
      <c r="G2465" s="337"/>
      <c r="I2465" s="85"/>
    </row>
    <row r="2466" spans="1:9" s="40" customFormat="1" ht="21" hidden="1" customHeight="1">
      <c r="A2466" s="87"/>
      <c r="B2466" s="88" t="s">
        <v>198</v>
      </c>
      <c r="C2466" s="88"/>
      <c r="D2466" s="355" t="str">
        <f>D2529&amp;". Do lấy TSĐG làm chuẩn nên tổ thẩm định đánh giá TSĐG đạt tỷ lệ 100%"</f>
        <v>Giấy đăng ký xe, đăng kiểm xe. Do lấy TSĐG làm chuẩn nên tổ thẩm định đánh giá TSĐG đạt tỷ lệ 100%</v>
      </c>
      <c r="E2466" s="356"/>
      <c r="F2466" s="356"/>
      <c r="G2466" s="356"/>
      <c r="I2466" s="85"/>
    </row>
    <row r="2467" spans="1:9" s="40" customFormat="1" ht="21" hidden="1" customHeight="1">
      <c r="A2467" s="86" t="s">
        <v>199</v>
      </c>
      <c r="B2467" s="88" t="s">
        <v>200</v>
      </c>
      <c r="C2467" s="88" t="s">
        <v>64</v>
      </c>
      <c r="D2467" s="358" t="str">
        <f>E2529</f>
        <v>Giấy đăng ký xe, đăng kiểm xe</v>
      </c>
      <c r="E2467" s="358"/>
      <c r="F2467" s="332" t="str">
        <f>IF(D2468&gt;100%,"Lợi thế hơn tài sản thẩm định giá",IF(D2468=100%,"Tương đương tài sản thẩm định giá",IF(D2468&lt;100%,"Kém lợi thế hơn tài sản thẩm định giá")))</f>
        <v>Tương đương tài sản thẩm định giá</v>
      </c>
      <c r="G2467" s="332"/>
      <c r="I2467" s="85"/>
    </row>
    <row r="2468" spans="1:9" s="40" customFormat="1" ht="21" hidden="1" customHeight="1">
      <c r="A2468" s="86"/>
      <c r="B2468" s="271" t="s">
        <v>201</v>
      </c>
      <c r="C2468" s="88" t="s">
        <v>64</v>
      </c>
      <c r="D2468" s="90">
        <f>E2530</f>
        <v>1</v>
      </c>
      <c r="E2468" s="271"/>
      <c r="F2468" s="271"/>
      <c r="G2468" s="272"/>
      <c r="I2468" s="85"/>
    </row>
    <row r="2469" spans="1:9" s="40" customFormat="1" ht="21" hidden="1" customHeight="1">
      <c r="A2469" s="86" t="s">
        <v>199</v>
      </c>
      <c r="B2469" s="88" t="s">
        <v>202</v>
      </c>
      <c r="C2469" s="88" t="s">
        <v>64</v>
      </c>
      <c r="D2469" s="91" t="str">
        <f>F2529</f>
        <v>Giấy đăng ký xe, đăng kiểm xe</v>
      </c>
      <c r="E2469" s="92"/>
      <c r="F2469" s="332" t="str">
        <f>IF(D2470&gt;100%,"Lợi thế hơn tài sản thẩm định giá",IF(D2470=100%,"Tương đương tài sản thẩm định giá",IF(D2470&lt;100%,"Kém lợi thế hơn tài sản thẩm định giá")))</f>
        <v>Tương đương tài sản thẩm định giá</v>
      </c>
      <c r="G2469" s="332"/>
      <c r="I2469" s="85"/>
    </row>
    <row r="2470" spans="1:9" s="40" customFormat="1" ht="21" hidden="1" customHeight="1">
      <c r="A2470" s="86"/>
      <c r="B2470" s="271" t="s">
        <v>203</v>
      </c>
      <c r="C2470" s="88" t="s">
        <v>64</v>
      </c>
      <c r="D2470" s="90">
        <f>F2530</f>
        <v>1</v>
      </c>
      <c r="E2470" s="271"/>
      <c r="F2470" s="271"/>
      <c r="G2470" s="272"/>
      <c r="I2470" s="85"/>
    </row>
    <row r="2471" spans="1:9" s="40" customFormat="1" ht="21" hidden="1" customHeight="1">
      <c r="A2471" s="86" t="s">
        <v>199</v>
      </c>
      <c r="B2471" s="88" t="s">
        <v>204</v>
      </c>
      <c r="C2471" s="88" t="s">
        <v>64</v>
      </c>
      <c r="D2471" s="91" t="str">
        <f>G2529</f>
        <v>Giấy đăng ký xe, đăng kiểm xe</v>
      </c>
      <c r="E2471" s="92"/>
      <c r="F2471" s="332" t="str">
        <f>IF(D2472&gt;100%,"Lợi thế hơn tài sản thẩm định giá",IF(D2472=100%,"Tương đương tài sản thẩm định giá",IF(D2472&lt;100%,"Kém lợi thế hơn tài sản thẩm định giá")))</f>
        <v>Tương đương tài sản thẩm định giá</v>
      </c>
      <c r="G2471" s="332"/>
      <c r="I2471" s="85"/>
    </row>
    <row r="2472" spans="1:9" s="40" customFormat="1" ht="21" hidden="1" customHeight="1">
      <c r="A2472" s="86"/>
      <c r="B2472" s="271" t="s">
        <v>205</v>
      </c>
      <c r="C2472" s="88" t="s">
        <v>64</v>
      </c>
      <c r="D2472" s="90">
        <f>G2530</f>
        <v>1</v>
      </c>
      <c r="E2472" s="271"/>
      <c r="F2472" s="271"/>
      <c r="G2472" s="271"/>
      <c r="I2472" s="85"/>
    </row>
    <row r="2473" spans="1:9" s="40" customFormat="1" ht="21" hidden="1" customHeight="1">
      <c r="A2473" s="86" t="s">
        <v>55</v>
      </c>
      <c r="B2473" s="337" t="s">
        <v>206</v>
      </c>
      <c r="C2473" s="337"/>
      <c r="D2473" s="337"/>
      <c r="E2473" s="337"/>
      <c r="F2473" s="337"/>
      <c r="G2473" s="337"/>
      <c r="I2473" s="85"/>
    </row>
    <row r="2474" spans="1:9" s="40" customFormat="1" ht="21" hidden="1" customHeight="1">
      <c r="A2474" s="87"/>
      <c r="B2474" s="88" t="s">
        <v>198</v>
      </c>
      <c r="C2474" s="88"/>
      <c r="D2474" s="355" t="str">
        <f>D2534&amp;". Do lấy TSĐG làm chuẩn nên tổ thẩm định đánh giá TSĐG đạt tỷ lệ 100%"</f>
        <v>2020. Do lấy TSĐG làm chuẩn nên tổ thẩm định đánh giá TSĐG đạt tỷ lệ 100%</v>
      </c>
      <c r="E2474" s="356"/>
      <c r="F2474" s="356"/>
      <c r="G2474" s="356"/>
      <c r="I2474" s="85"/>
    </row>
    <row r="2475" spans="1:9" s="40" customFormat="1" ht="21" hidden="1" customHeight="1">
      <c r="A2475" s="86" t="s">
        <v>199</v>
      </c>
      <c r="B2475" s="88" t="s">
        <v>200</v>
      </c>
      <c r="C2475" s="88" t="s">
        <v>64</v>
      </c>
      <c r="D2475" s="358" t="s">
        <v>207</v>
      </c>
      <c r="E2475" s="358"/>
      <c r="F2475" s="332" t="str">
        <f>IF(D2476&gt;100%,"Lợi thế hơn tài sản thẩm định giá",IF(D2476=100%,"Tương đương tài sản thẩm định giá",IF(D2476&lt;100%,"Kém lợi thế hơn tài sản thẩm định giá")))</f>
        <v>Tương đương tài sản thẩm định giá</v>
      </c>
      <c r="G2475" s="332"/>
      <c r="I2475" s="85"/>
    </row>
    <row r="2476" spans="1:9" s="40" customFormat="1" ht="21" hidden="1" customHeight="1">
      <c r="A2476" s="86"/>
      <c r="B2476" s="271" t="s">
        <v>201</v>
      </c>
      <c r="C2476" s="88" t="s">
        <v>64</v>
      </c>
      <c r="D2476" s="90">
        <f>E2535</f>
        <v>1</v>
      </c>
      <c r="E2476" s="271"/>
      <c r="F2476" s="271"/>
      <c r="G2476" s="272"/>
      <c r="I2476" s="85"/>
    </row>
    <row r="2477" spans="1:9" s="40" customFormat="1" ht="21" hidden="1" customHeight="1">
      <c r="A2477" s="86" t="s">
        <v>199</v>
      </c>
      <c r="B2477" s="88" t="s">
        <v>202</v>
      </c>
      <c r="C2477" s="88" t="s">
        <v>64</v>
      </c>
      <c r="D2477" s="91" t="s">
        <v>207</v>
      </c>
      <c r="E2477" s="92"/>
      <c r="F2477" s="332" t="str">
        <f>IF(D2478&gt;100%,"Lợi thế hơn tài sản thẩm định giá",IF(D2478=100%,"Tương đương tài sản thẩm định giá",IF(D2478&lt;100%,"Kém lợi thế hơn tài sản thẩm định giá")))</f>
        <v>Tương đương tài sản thẩm định giá</v>
      </c>
      <c r="G2477" s="332"/>
      <c r="I2477" s="85"/>
    </row>
    <row r="2478" spans="1:9" s="40" customFormat="1" ht="21" hidden="1" customHeight="1">
      <c r="A2478" s="86"/>
      <c r="B2478" s="271" t="s">
        <v>203</v>
      </c>
      <c r="C2478" s="88" t="s">
        <v>64</v>
      </c>
      <c r="D2478" s="90">
        <f>F2535</f>
        <v>1</v>
      </c>
      <c r="E2478" s="271"/>
      <c r="F2478" s="271"/>
      <c r="G2478" s="272"/>
      <c r="I2478" s="85"/>
    </row>
    <row r="2479" spans="1:9" s="40" customFormat="1" ht="21" hidden="1" customHeight="1">
      <c r="A2479" s="86" t="s">
        <v>199</v>
      </c>
      <c r="B2479" s="88" t="s">
        <v>204</v>
      </c>
      <c r="C2479" s="88" t="s">
        <v>64</v>
      </c>
      <c r="D2479" s="91" t="s">
        <v>207</v>
      </c>
      <c r="E2479" s="92"/>
      <c r="F2479" s="332" t="str">
        <f>IF(D2480&gt;100%,"Lợi thế hơn tài sản thẩm định giá",IF(D2480=100%,"Tương đương tài sản thẩm định giá",IF(D2480&lt;100%,"Kém lợi thế hơn tài sản thẩm định giá")))</f>
        <v>Tương đương tài sản thẩm định giá</v>
      </c>
      <c r="G2479" s="332"/>
      <c r="I2479" s="85"/>
    </row>
    <row r="2480" spans="1:9" s="40" customFormat="1" ht="21" hidden="1" customHeight="1">
      <c r="A2480" s="86"/>
      <c r="B2480" s="271" t="s">
        <v>205</v>
      </c>
      <c r="C2480" s="88" t="s">
        <v>64</v>
      </c>
      <c r="D2480" s="90">
        <f>G2535</f>
        <v>1</v>
      </c>
      <c r="E2480" s="271"/>
      <c r="F2480" s="271"/>
      <c r="G2480" s="271"/>
      <c r="I2480" s="85"/>
    </row>
    <row r="2481" spans="1:9" s="272" customFormat="1" ht="21" hidden="1" customHeight="1">
      <c r="A2481" s="86" t="s">
        <v>55</v>
      </c>
      <c r="B2481" s="337" t="s">
        <v>208</v>
      </c>
      <c r="C2481" s="337"/>
      <c r="D2481" s="337"/>
      <c r="E2481" s="337"/>
      <c r="F2481" s="337"/>
      <c r="G2481" s="337"/>
      <c r="I2481" s="93"/>
    </row>
    <row r="2482" spans="1:9" s="272" customFormat="1" ht="23.45" hidden="1" customHeight="1">
      <c r="A2482" s="87"/>
      <c r="B2482" s="88" t="s">
        <v>198</v>
      </c>
      <c r="C2482" s="88"/>
      <c r="D2482" s="355" t="str">
        <f>D2539&amp;". Do lấy TSĐG làm chuẩn nên tổ thẩm định đánh giá TSĐG đạt tỷ lệ 100%"</f>
        <v>Trắng. Do lấy TSĐG làm chuẩn nên tổ thẩm định đánh giá TSĐG đạt tỷ lệ 100%</v>
      </c>
      <c r="E2482" s="356"/>
      <c r="F2482" s="356"/>
      <c r="G2482" s="356"/>
      <c r="I2482" s="93"/>
    </row>
    <row r="2483" spans="1:9" s="272" customFormat="1" ht="21" hidden="1" customHeight="1">
      <c r="A2483" s="86" t="s">
        <v>199</v>
      </c>
      <c r="B2483" s="88" t="s">
        <v>200</v>
      </c>
      <c r="C2483" s="88" t="s">
        <v>64</v>
      </c>
      <c r="D2483" s="358" t="str">
        <f>E2539</f>
        <v>Vàng cát</v>
      </c>
      <c r="E2483" s="358"/>
      <c r="F2483" s="332" t="str">
        <f>IF(D2484&gt;100%,"Lợi thế hơn tài sản thẩm định giá",IF(D2484=100%,"Tương đương tài sản thẩm định giá",IF(D2484&lt;100%,"Kém lợi thế hơn tài sản thẩm định giá")))</f>
        <v>Tương đương tài sản thẩm định giá</v>
      </c>
      <c r="G2483" s="332"/>
      <c r="I2483" s="93"/>
    </row>
    <row r="2484" spans="1:9" s="272" customFormat="1" ht="21" hidden="1" customHeight="1">
      <c r="A2484" s="86"/>
      <c r="B2484" s="271" t="s">
        <v>201</v>
      </c>
      <c r="C2484" s="88" t="s">
        <v>64</v>
      </c>
      <c r="D2484" s="90">
        <v>1</v>
      </c>
      <c r="E2484" s="271"/>
      <c r="F2484" s="271"/>
      <c r="I2484" s="93"/>
    </row>
    <row r="2485" spans="1:9" s="272" customFormat="1" ht="21" hidden="1" customHeight="1">
      <c r="A2485" s="86" t="s">
        <v>199</v>
      </c>
      <c r="B2485" s="88" t="s">
        <v>202</v>
      </c>
      <c r="C2485" s="88" t="s">
        <v>64</v>
      </c>
      <c r="D2485" s="91" t="str">
        <f>F2539</f>
        <v>Trắng</v>
      </c>
      <c r="E2485" s="92"/>
      <c r="F2485" s="332" t="str">
        <f>IF(D2486&gt;100%,"Lợi thế hơn tài sản thẩm định giá",IF(D2486=100%,"Tương đương tài sản thẩm định giá",IF(D2486&lt;100%,"Kém lợi thế hơn tài sản thẩm định giá")))</f>
        <v>Tương đương tài sản thẩm định giá</v>
      </c>
      <c r="G2485" s="332"/>
      <c r="I2485" s="93"/>
    </row>
    <row r="2486" spans="1:9" s="272" customFormat="1" ht="21" hidden="1" customHeight="1">
      <c r="A2486" s="86"/>
      <c r="B2486" s="271" t="s">
        <v>203</v>
      </c>
      <c r="C2486" s="88" t="s">
        <v>64</v>
      </c>
      <c r="D2486" s="90">
        <v>1</v>
      </c>
      <c r="E2486" s="271"/>
      <c r="F2486" s="271"/>
      <c r="I2486" s="93"/>
    </row>
    <row r="2487" spans="1:9" s="272" customFormat="1" ht="21" hidden="1" customHeight="1">
      <c r="A2487" s="86" t="s">
        <v>199</v>
      </c>
      <c r="B2487" s="88" t="s">
        <v>204</v>
      </c>
      <c r="C2487" s="88" t="s">
        <v>64</v>
      </c>
      <c r="D2487" s="91" t="str">
        <f>G2539</f>
        <v>Xanh</v>
      </c>
      <c r="E2487" s="92"/>
      <c r="F2487" s="332" t="str">
        <f>IF(D2488&gt;100%,"Lợi thế hơn tài sản thẩm định giá",IF(D2488=100%,"Tương đương tài sản thẩm định giá",IF(D2488&lt;100%,"Kém lợi thế hơn tài sản thẩm định giá")))</f>
        <v>Lợi thế hơn tài sản thẩm định giá</v>
      </c>
      <c r="G2487" s="332"/>
      <c r="I2487" s="93"/>
    </row>
    <row r="2488" spans="1:9" s="272" customFormat="1" ht="21" hidden="1" customHeight="1">
      <c r="A2488" s="86"/>
      <c r="B2488" s="271" t="s">
        <v>205</v>
      </c>
      <c r="C2488" s="88" t="s">
        <v>64</v>
      </c>
      <c r="D2488" s="90">
        <v>1.05</v>
      </c>
      <c r="E2488" s="271"/>
      <c r="F2488" s="271"/>
      <c r="G2488" s="271"/>
      <c r="I2488" s="93"/>
    </row>
    <row r="2489" spans="1:9" s="272" customFormat="1" ht="21" hidden="1" customHeight="1">
      <c r="A2489" s="94" t="s">
        <v>55</v>
      </c>
      <c r="B2489" s="357" t="s">
        <v>209</v>
      </c>
      <c r="C2489" s="337"/>
      <c r="D2489" s="337"/>
      <c r="E2489" s="337"/>
      <c r="F2489" s="337"/>
      <c r="G2489" s="337"/>
      <c r="I2489" s="93"/>
    </row>
    <row r="2490" spans="1:9" s="272" customFormat="1" ht="21" hidden="1" customHeight="1">
      <c r="A2490" s="87"/>
      <c r="B2490" s="88" t="s">
        <v>198</v>
      </c>
      <c r="C2490" s="88"/>
      <c r="D2490" s="355" t="str">
        <f>D2544&amp;". Do lấy TSĐG làm chuẩn nên tổ thẩm định đánh giá TSĐG đạt tỷ lệ 100%"</f>
        <v>51H - 691.54. Do lấy TSĐG làm chuẩn nên tổ thẩm định đánh giá TSĐG đạt tỷ lệ 100%</v>
      </c>
      <c r="E2490" s="356"/>
      <c r="F2490" s="356"/>
      <c r="G2490" s="356"/>
      <c r="I2490" s="93"/>
    </row>
    <row r="2491" spans="1:9" s="272" customFormat="1" ht="21" hidden="1" customHeight="1">
      <c r="A2491" s="86" t="s">
        <v>199</v>
      </c>
      <c r="B2491" s="88" t="s">
        <v>200</v>
      </c>
      <c r="C2491" s="88" t="s">
        <v>64</v>
      </c>
      <c r="D2491" s="354" t="str">
        <f>E2544</f>
        <v>Hà Nội</v>
      </c>
      <c r="E2491" s="331"/>
      <c r="F2491" s="332" t="str">
        <f>IF(D2492&gt;100%,"Lợi thế hơn tài sản thẩm định giá",IF(D2492=100%,"Tương đương tài sản thẩm định giá",IF(D2492&lt;100%,"Kém lợi thế hơn tài sản thẩm định giá")))</f>
        <v>Tương đương tài sản thẩm định giá</v>
      </c>
      <c r="G2491" s="332"/>
      <c r="I2491" s="93"/>
    </row>
    <row r="2492" spans="1:9" s="272" customFormat="1" ht="21" hidden="1" customHeight="1">
      <c r="A2492" s="86"/>
      <c r="B2492" s="271" t="s">
        <v>201</v>
      </c>
      <c r="C2492" s="88" t="s">
        <v>64</v>
      </c>
      <c r="D2492" s="90">
        <v>1</v>
      </c>
      <c r="F2492" s="271"/>
      <c r="G2492" s="271"/>
      <c r="I2492" s="93"/>
    </row>
    <row r="2493" spans="1:9" s="272" customFormat="1" ht="21" hidden="1" customHeight="1">
      <c r="A2493" s="86" t="s">
        <v>199</v>
      </c>
      <c r="B2493" s="88" t="s">
        <v>202</v>
      </c>
      <c r="C2493" s="88" t="s">
        <v>64</v>
      </c>
      <c r="D2493" s="354" t="str">
        <f>F2544</f>
        <v>Hà Nội</v>
      </c>
      <c r="E2493" s="331"/>
      <c r="F2493" s="332" t="str">
        <f>IF(D2494&gt;100%,"Lợi thế hơn tài sản thẩm định giá",IF(D2494=100%,"Tương đương tài sản thẩm định giá",IF(D2494&lt;100%,"Kém lợi thế hơn tài sản thẩm định giá")))</f>
        <v>Tương đương tài sản thẩm định giá</v>
      </c>
      <c r="G2493" s="332"/>
      <c r="I2493" s="93"/>
    </row>
    <row r="2494" spans="1:9" s="272" customFormat="1" ht="21" hidden="1" customHeight="1">
      <c r="A2494" s="86"/>
      <c r="B2494" s="271" t="s">
        <v>203</v>
      </c>
      <c r="C2494" s="88" t="s">
        <v>64</v>
      </c>
      <c r="D2494" s="90">
        <v>1</v>
      </c>
      <c r="F2494" s="271"/>
      <c r="G2494" s="271"/>
      <c r="I2494" s="93"/>
    </row>
    <row r="2495" spans="1:9" s="272" customFormat="1" ht="21" hidden="1" customHeight="1">
      <c r="A2495" s="86" t="s">
        <v>199</v>
      </c>
      <c r="B2495" s="88" t="s">
        <v>204</v>
      </c>
      <c r="C2495" s="88" t="s">
        <v>64</v>
      </c>
      <c r="D2495" s="354" t="str">
        <f>G2544</f>
        <v>Hà Nội</v>
      </c>
      <c r="E2495" s="331"/>
      <c r="F2495" s="332" t="str">
        <f>IF(D2496&gt;100%,"Lợi thế hơn tài sản thẩm định giá",IF(D2496=100%,"Tương đương tài sản thẩm định giá",IF(D2496&lt;100%,"Kém lợi thế hơn tài sản thẩm định giá")))</f>
        <v>Tương đương tài sản thẩm định giá</v>
      </c>
      <c r="G2495" s="332"/>
      <c r="I2495" s="93"/>
    </row>
    <row r="2496" spans="1:9" s="272" customFormat="1" ht="21" hidden="1" customHeight="1">
      <c r="A2496" s="86"/>
      <c r="B2496" s="271" t="s">
        <v>205</v>
      </c>
      <c r="C2496" s="88" t="s">
        <v>64</v>
      </c>
      <c r="D2496" s="90">
        <v>1</v>
      </c>
      <c r="E2496" s="271"/>
      <c r="F2496" s="271"/>
      <c r="G2496" s="271"/>
      <c r="I2496" s="93"/>
    </row>
    <row r="2497" spans="1:9" s="272" customFormat="1" ht="21" hidden="1" customHeight="1">
      <c r="A2497" s="94" t="s">
        <v>55</v>
      </c>
      <c r="B2497" s="337" t="s">
        <v>210</v>
      </c>
      <c r="C2497" s="337"/>
      <c r="D2497" s="337"/>
      <c r="E2497" s="337"/>
      <c r="F2497" s="337"/>
      <c r="G2497" s="337"/>
      <c r="I2497" s="93"/>
    </row>
    <row r="2498" spans="1:9" s="272" customFormat="1" ht="21" hidden="1" customHeight="1">
      <c r="A2498" s="87"/>
      <c r="B2498" s="88" t="s">
        <v>198</v>
      </c>
      <c r="C2498" s="88"/>
      <c r="D2498" s="355" t="str">
        <f>D2549&amp;". Do lấy TSĐG làm chuẩn nên tổ thẩm định đánh giá TSĐG đạt tỷ lệ 100%"</f>
        <v>31633. Do lấy TSĐG làm chuẩn nên tổ thẩm định đánh giá TSĐG đạt tỷ lệ 100%</v>
      </c>
      <c r="E2498" s="356"/>
      <c r="F2498" s="356"/>
      <c r="G2498" s="356"/>
      <c r="I2498" s="93"/>
    </row>
    <row r="2499" spans="1:9" s="272" customFormat="1" ht="21" hidden="1" customHeight="1">
      <c r="A2499" s="86" t="s">
        <v>199</v>
      </c>
      <c r="B2499" s="88" t="s">
        <v>200</v>
      </c>
      <c r="C2499" s="88" t="s">
        <v>64</v>
      </c>
      <c r="D2499" s="91">
        <f>E2549</f>
        <v>15000</v>
      </c>
      <c r="E2499" s="92"/>
      <c r="F2499" s="332" t="str">
        <f>IF(D2500&gt;100%,"Lợi thế hơn tài sản thẩm định giá",IF(D2500=100%,"Tương đương tài sản thẩm định giá",IF(D2500&lt;100%,"Kém lợi thế hơn tài sản thẩm định giá")))</f>
        <v>Lợi thế hơn tài sản thẩm định giá</v>
      </c>
      <c r="G2499" s="332"/>
      <c r="I2499" s="93"/>
    </row>
    <row r="2500" spans="1:9" s="272" customFormat="1" ht="21" hidden="1" customHeight="1">
      <c r="A2500" s="87"/>
      <c r="B2500" s="271" t="s">
        <v>201</v>
      </c>
      <c r="C2500" s="88" t="s">
        <v>64</v>
      </c>
      <c r="D2500" s="90">
        <v>1.03</v>
      </c>
      <c r="E2500" s="271"/>
      <c r="F2500" s="271"/>
      <c r="G2500" s="271"/>
      <c r="I2500" s="93"/>
    </row>
    <row r="2501" spans="1:9" s="272" customFormat="1" ht="21" hidden="1" customHeight="1">
      <c r="A2501" s="86" t="s">
        <v>199</v>
      </c>
      <c r="B2501" s="88" t="s">
        <v>202</v>
      </c>
      <c r="C2501" s="88" t="s">
        <v>64</v>
      </c>
      <c r="D2501" s="91">
        <f>F2549</f>
        <v>10000</v>
      </c>
      <c r="E2501" s="92"/>
      <c r="F2501" s="332" t="str">
        <f>IF(D2502&gt;100%,"Lợi thế hơn tài sản thẩm định giá",IF(D2502=100%,"Tương đương tài sản thẩm định giá",IF(D2502&lt;100%,"Kém lợi thế hơn tài sản thẩm định giá")))</f>
        <v>Lợi thế hơn tài sản thẩm định giá</v>
      </c>
      <c r="G2501" s="332"/>
      <c r="I2501" s="93"/>
    </row>
    <row r="2502" spans="1:9" s="272" customFormat="1" ht="21" hidden="1" customHeight="1">
      <c r="A2502" s="87"/>
      <c r="B2502" s="271" t="s">
        <v>203</v>
      </c>
      <c r="C2502" s="88" t="s">
        <v>64</v>
      </c>
      <c r="D2502" s="90">
        <v>1.03</v>
      </c>
      <c r="E2502" s="271"/>
      <c r="F2502" s="271"/>
      <c r="G2502" s="271"/>
      <c r="I2502" s="93"/>
    </row>
    <row r="2503" spans="1:9" s="272" customFormat="1" ht="21" hidden="1" customHeight="1">
      <c r="A2503" s="86" t="s">
        <v>199</v>
      </c>
      <c r="B2503" s="88" t="s">
        <v>204</v>
      </c>
      <c r="C2503" s="88" t="s">
        <v>64</v>
      </c>
      <c r="D2503" s="91">
        <f>G2549</f>
        <v>50000</v>
      </c>
      <c r="E2503" s="92"/>
      <c r="F2503" s="332" t="str">
        <f>IF(D2504&gt;100%,"Lợi thế hơn tài sản thẩm định giá",IF(D2504=100%,"Tương đương tài sản thẩm định giá",IF(D2504&lt;100%,"Kém lợi thế hơn tài sản thẩm định giá")))</f>
        <v>Lợi thế hơn tài sản thẩm định giá</v>
      </c>
      <c r="G2503" s="332"/>
      <c r="I2503" s="93"/>
    </row>
    <row r="2504" spans="1:9" s="272" customFormat="1" ht="21" hidden="1" customHeight="1">
      <c r="A2504" s="87"/>
      <c r="B2504" s="271" t="s">
        <v>205</v>
      </c>
      <c r="C2504" s="88" t="s">
        <v>64</v>
      </c>
      <c r="D2504" s="90">
        <v>1.05</v>
      </c>
      <c r="E2504" s="271"/>
      <c r="F2504" s="271"/>
      <c r="G2504" s="271"/>
      <c r="I2504" s="93"/>
    </row>
    <row r="2505" spans="1:9" s="272" customFormat="1" ht="21" hidden="1" customHeight="1">
      <c r="A2505" s="94" t="s">
        <v>55</v>
      </c>
      <c r="B2505" s="357" t="s">
        <v>211</v>
      </c>
      <c r="C2505" s="337"/>
      <c r="D2505" s="337"/>
      <c r="E2505" s="337"/>
      <c r="F2505" s="337"/>
      <c r="G2505" s="337"/>
      <c r="I2505" s="93"/>
    </row>
    <row r="2506" spans="1:9" s="272" customFormat="1" ht="21" hidden="1" customHeight="1">
      <c r="A2506" s="87"/>
      <c r="B2506" s="88" t="s">
        <v>198</v>
      </c>
      <c r="C2506" s="88"/>
      <c r="D2506" s="355" t="e">
        <f>#REF!&amp;". Do lấy TSĐG làm chuẩn nên tổ thẩm định đánh giá TSĐG đạt tỷ lệ 100%"</f>
        <v>#REF!</v>
      </c>
      <c r="E2506" s="356"/>
      <c r="F2506" s="356"/>
      <c r="G2506" s="356"/>
      <c r="I2506" s="93"/>
    </row>
    <row r="2507" spans="1:9" s="272" customFormat="1" ht="21" hidden="1" customHeight="1">
      <c r="A2507" s="86" t="s">
        <v>199</v>
      </c>
      <c r="B2507" s="88" t="s">
        <v>200</v>
      </c>
      <c r="C2507" s="88" t="s">
        <v>64</v>
      </c>
      <c r="D2507" s="95" t="e">
        <f>#REF!</f>
        <v>#REF!</v>
      </c>
      <c r="E2507" s="92"/>
      <c r="F2507" s="332" t="str">
        <f>IF(D2508&gt;100%,"Lợi thế hơn tài sản thẩm định giá",IF(D2508=100%,"Tương đương tài sản thẩm định giá",IF(D2508&lt;100%,"Kém lợi thế hơn tài sản thẩm định giá")))</f>
        <v>Tương đương tài sản thẩm định giá</v>
      </c>
      <c r="G2507" s="332"/>
      <c r="I2507" s="93"/>
    </row>
    <row r="2508" spans="1:9" s="272" customFormat="1" ht="21" hidden="1" customHeight="1">
      <c r="A2508" s="86"/>
      <c r="B2508" s="271" t="s">
        <v>201</v>
      </c>
      <c r="C2508" s="88" t="s">
        <v>64</v>
      </c>
      <c r="D2508" s="90">
        <v>1</v>
      </c>
      <c r="E2508" s="271"/>
      <c r="F2508" s="271"/>
      <c r="G2508" s="271"/>
      <c r="I2508" s="93"/>
    </row>
    <row r="2509" spans="1:9" s="272" customFormat="1" ht="21" hidden="1" customHeight="1">
      <c r="A2509" s="86" t="s">
        <v>199</v>
      </c>
      <c r="B2509" s="88" t="s">
        <v>202</v>
      </c>
      <c r="C2509" s="88" t="s">
        <v>64</v>
      </c>
      <c r="D2509" s="95" t="e">
        <f>#REF!</f>
        <v>#REF!</v>
      </c>
      <c r="E2509" s="92"/>
      <c r="F2509" s="332" t="str">
        <f>IF(D2510&gt;100%,"Lợi thế hơn tài sản thẩm định giá",IF(D2510=100%,"Tương đương tài sản thẩm định giá",IF(D2510&lt;100%,"Kém lợi thế hơn tài sản thẩm định giá")))</f>
        <v>Tương đương tài sản thẩm định giá</v>
      </c>
      <c r="G2509" s="332"/>
      <c r="I2509" s="93"/>
    </row>
    <row r="2510" spans="1:9" s="272" customFormat="1" ht="21" hidden="1" customHeight="1">
      <c r="A2510" s="86"/>
      <c r="B2510" s="271" t="s">
        <v>203</v>
      </c>
      <c r="C2510" s="88" t="s">
        <v>64</v>
      </c>
      <c r="D2510" s="90">
        <v>1</v>
      </c>
      <c r="E2510" s="271"/>
      <c r="F2510" s="271"/>
      <c r="G2510" s="271"/>
      <c r="I2510" s="93"/>
    </row>
    <row r="2511" spans="1:9" s="272" customFormat="1" ht="21" hidden="1" customHeight="1">
      <c r="A2511" s="86" t="s">
        <v>199</v>
      </c>
      <c r="B2511" s="88" t="s">
        <v>204</v>
      </c>
      <c r="C2511" s="88" t="s">
        <v>64</v>
      </c>
      <c r="D2511" s="95" t="e">
        <f>#REF!</f>
        <v>#REF!</v>
      </c>
      <c r="E2511" s="92"/>
      <c r="F2511" s="332" t="str">
        <f>IF(D2512&gt;100%,"Lợi thế hơn tài sản thẩm định giá",IF(D2512=100%,"Tương đương tài sản thẩm định giá",IF(D2512&lt;100%,"Kém lợi thế hơn tài sản thẩm định giá")))</f>
        <v>Tương đương tài sản thẩm định giá</v>
      </c>
      <c r="G2511" s="332"/>
      <c r="I2511" s="93"/>
    </row>
    <row r="2512" spans="1:9" s="272" customFormat="1" ht="21" hidden="1" customHeight="1">
      <c r="A2512" s="86"/>
      <c r="B2512" s="271" t="s">
        <v>205</v>
      </c>
      <c r="C2512" s="88" t="s">
        <v>64</v>
      </c>
      <c r="D2512" s="90">
        <v>1</v>
      </c>
      <c r="E2512" s="271"/>
      <c r="F2512" s="271"/>
      <c r="G2512" s="271"/>
      <c r="I2512" s="93"/>
    </row>
    <row r="2513" spans="1:9" s="272" customFormat="1" ht="21" hidden="1" customHeight="1">
      <c r="A2513" s="94" t="s">
        <v>55</v>
      </c>
      <c r="B2513" s="337" t="s">
        <v>212</v>
      </c>
      <c r="C2513" s="337"/>
      <c r="D2513" s="337"/>
      <c r="E2513" s="337"/>
      <c r="F2513" s="337"/>
      <c r="G2513" s="337"/>
      <c r="I2513" s="93"/>
    </row>
    <row r="2514" spans="1:9" s="272" customFormat="1" ht="21" hidden="1" customHeight="1">
      <c r="A2514" s="87"/>
      <c r="B2514" s="88" t="s">
        <v>198</v>
      </c>
      <c r="C2514" s="88"/>
      <c r="D2514" s="355" t="str">
        <f>D2554&amp;" Do lấy TSĐG làm chuẩn nên tổ thẩm định đánh giá TSĐG đạt tỷ lệ 100%"</f>
        <v>0,5 Do lấy TSĐG làm chuẩn nên tổ thẩm định đánh giá TSĐG đạt tỷ lệ 100%</v>
      </c>
      <c r="E2514" s="356"/>
      <c r="F2514" s="356"/>
      <c r="G2514" s="356"/>
      <c r="I2514" s="93"/>
    </row>
    <row r="2515" spans="1:9" s="272" customFormat="1" ht="21" hidden="1" customHeight="1">
      <c r="A2515" s="86" t="s">
        <v>199</v>
      </c>
      <c r="B2515" s="88" t="s">
        <v>200</v>
      </c>
      <c r="C2515" s="88" t="s">
        <v>64</v>
      </c>
      <c r="D2515" s="331">
        <f>E2554</f>
        <v>0.56999999999999995</v>
      </c>
      <c r="E2515" s="331"/>
      <c r="F2515" s="332" t="str">
        <f>IF(D2516&gt;100%,"Lợi thế hơn tài sản thẩm định giá",IF(D2516=100%,"Tương đương tài sản thẩm định giá",IF(D2516&lt;100%,"Kém lợi thế hơn tài sản thẩm định giá")))</f>
        <v>Tương đương tài sản thẩm định giá</v>
      </c>
      <c r="G2515" s="332"/>
      <c r="I2515" s="93"/>
    </row>
    <row r="2516" spans="1:9" s="272" customFormat="1" ht="21" hidden="1" customHeight="1">
      <c r="A2516" s="86"/>
      <c r="B2516" s="271" t="s">
        <v>201</v>
      </c>
      <c r="C2516" s="88" t="s">
        <v>64</v>
      </c>
      <c r="D2516" s="90">
        <v>1</v>
      </c>
      <c r="E2516" s="271"/>
      <c r="F2516" s="271"/>
      <c r="G2516" s="271"/>
      <c r="I2516" s="93"/>
    </row>
    <row r="2517" spans="1:9" s="272" customFormat="1" ht="21" hidden="1" customHeight="1">
      <c r="A2517" s="86" t="s">
        <v>199</v>
      </c>
      <c r="B2517" s="88" t="s">
        <v>202</v>
      </c>
      <c r="C2517" s="88" t="s">
        <v>64</v>
      </c>
      <c r="D2517" s="331">
        <f>F2554</f>
        <v>0.6</v>
      </c>
      <c r="E2517" s="331"/>
      <c r="F2517" s="332" t="str">
        <f>IF(D2518&gt;100%,"Lợi thế hơn tài sản thẩm định giá",IF(D2518=100%,"Tương đương tài sản thẩm định giá",IF(D2518&lt;100%,"Kém lợi thế hơn tài sản thẩm định giá")))</f>
        <v>Lợi thế hơn tài sản thẩm định giá</v>
      </c>
      <c r="G2517" s="332"/>
      <c r="I2517" s="93"/>
    </row>
    <row r="2518" spans="1:9" s="272" customFormat="1" ht="21" hidden="1" customHeight="1">
      <c r="A2518" s="86"/>
      <c r="B2518" s="271" t="s">
        <v>203</v>
      </c>
      <c r="C2518" s="88" t="s">
        <v>64</v>
      </c>
      <c r="D2518" s="90">
        <v>1.05</v>
      </c>
      <c r="E2518" s="271"/>
      <c r="F2518" s="271"/>
      <c r="G2518" s="271"/>
      <c r="I2518" s="93"/>
    </row>
    <row r="2519" spans="1:9" s="272" customFormat="1" ht="21" hidden="1" customHeight="1">
      <c r="A2519" s="86" t="s">
        <v>199</v>
      </c>
      <c r="B2519" s="88" t="s">
        <v>204</v>
      </c>
      <c r="C2519" s="88" t="s">
        <v>64</v>
      </c>
      <c r="D2519" s="331">
        <f>G2554</f>
        <v>0.65</v>
      </c>
      <c r="E2519" s="331"/>
      <c r="F2519" s="332" t="str">
        <f>IF(D2520&gt;100%,"Lợi thế hơn tài sản thẩm định giá",IF(D2520=100%,"Tương đương tài sản thẩm định giá",IF(D2520&lt;100%,"Kém lợi thế hơn tài sản thẩm định giá")))</f>
        <v>Lợi thế hơn tài sản thẩm định giá</v>
      </c>
      <c r="G2519" s="332"/>
      <c r="I2519" s="93"/>
    </row>
    <row r="2520" spans="1:9" s="272" customFormat="1" ht="21" hidden="1" customHeight="1">
      <c r="A2520" s="86"/>
      <c r="B2520" s="271" t="s">
        <v>205</v>
      </c>
      <c r="C2520" s="88" t="s">
        <v>64</v>
      </c>
      <c r="D2520" s="90">
        <v>1.05</v>
      </c>
      <c r="E2520" s="271"/>
      <c r="F2520" s="271"/>
      <c r="G2520" s="271"/>
      <c r="I2520" s="93"/>
    </row>
    <row r="2521" spans="1:9" ht="22.5" hidden="1" customHeight="1">
      <c r="A2521" s="303" t="s">
        <v>274</v>
      </c>
      <c r="B2521" s="303"/>
      <c r="C2521" s="303"/>
      <c r="D2521" s="303"/>
      <c r="E2521" s="303"/>
      <c r="F2521" s="303"/>
      <c r="G2521" s="303"/>
    </row>
    <row r="2522" spans="1:9" hidden="1">
      <c r="B2522" s="22"/>
      <c r="C2522" s="22"/>
      <c r="E2522" s="18" t="s">
        <v>213</v>
      </c>
    </row>
    <row r="2523" spans="1:9" ht="17.45" hidden="1" customHeight="1">
      <c r="A2523" s="51" t="s">
        <v>1</v>
      </c>
      <c r="B2523" s="51" t="s">
        <v>214</v>
      </c>
      <c r="C2523" s="65"/>
      <c r="D2523" s="51" t="s">
        <v>215</v>
      </c>
      <c r="E2523" s="51" t="s">
        <v>174</v>
      </c>
      <c r="F2523" s="51" t="s">
        <v>175</v>
      </c>
      <c r="G2523" s="51" t="s">
        <v>176</v>
      </c>
    </row>
    <row r="2524" spans="1:9" hidden="1">
      <c r="A2524" s="51">
        <v>1</v>
      </c>
      <c r="B2524" s="96" t="s">
        <v>63</v>
      </c>
      <c r="C2524" s="65"/>
      <c r="D2524" s="97" t="str">
        <f>D2443</f>
        <v>Ô tô con</v>
      </c>
      <c r="E2524" s="97" t="str">
        <f>E2443</f>
        <v>Ô tô con</v>
      </c>
      <c r="F2524" s="97" t="str">
        <f>F2443</f>
        <v>Ô tô con</v>
      </c>
      <c r="G2524" s="97" t="str">
        <f>G2443</f>
        <v>Ô tô con</v>
      </c>
    </row>
    <row r="2525" spans="1:9" ht="18" hidden="1" customHeight="1">
      <c r="A2525" s="98">
        <v>2</v>
      </c>
      <c r="B2525" s="96" t="s">
        <v>181</v>
      </c>
      <c r="C2525" s="206" t="s">
        <v>64</v>
      </c>
      <c r="D2525" s="80" t="str">
        <f>D2448</f>
        <v>Tháng 10 năm 2023</v>
      </c>
      <c r="E2525" s="100" t="str">
        <f>E2448</f>
        <v>Tháng 10 năm 2023</v>
      </c>
      <c r="F2525" s="100" t="str">
        <f>F2448</f>
        <v>Tháng 10 năm 2023</v>
      </c>
      <c r="G2525" s="100" t="str">
        <f>G2448</f>
        <v>Tháng 10 năm 2023</v>
      </c>
    </row>
    <row r="2526" spans="1:9" ht="16.7" hidden="1" customHeight="1">
      <c r="A2526" s="98">
        <v>3</v>
      </c>
      <c r="B2526" s="96" t="s">
        <v>186</v>
      </c>
      <c r="C2526" s="206" t="s">
        <v>64</v>
      </c>
      <c r="D2526" s="101"/>
      <c r="E2526" s="75" t="str">
        <f>E2452</f>
        <v>Đã giao bán</v>
      </c>
      <c r="F2526" s="75" t="str">
        <f>F2452</f>
        <v>Đã giao bán</v>
      </c>
      <c r="G2526" s="75" t="str">
        <f>G2452</f>
        <v>Đã giao bán</v>
      </c>
    </row>
    <row r="2527" spans="1:9" ht="33.75" hidden="1" customHeight="1">
      <c r="A2527" s="98">
        <v>4</v>
      </c>
      <c r="B2527" s="96" t="s">
        <v>282</v>
      </c>
      <c r="C2527" s="206" t="s">
        <v>64</v>
      </c>
      <c r="D2527" s="101"/>
      <c r="E2527" s="75">
        <f>E2457</f>
        <v>3285000000</v>
      </c>
      <c r="F2527" s="75">
        <f>F2457</f>
        <v>3555000000</v>
      </c>
      <c r="G2527" s="75">
        <f>G2457</f>
        <v>3150000000</v>
      </c>
    </row>
    <row r="2528" spans="1:9" s="22" customFormat="1" ht="31.5" hidden="1">
      <c r="A2528" s="98">
        <v>5</v>
      </c>
      <c r="B2528" s="96" t="s">
        <v>216</v>
      </c>
      <c r="C2528" s="206" t="s">
        <v>64</v>
      </c>
      <c r="D2528" s="102"/>
      <c r="E2528" s="103"/>
      <c r="F2528" s="103"/>
      <c r="G2528" s="103"/>
      <c r="I2528" s="23"/>
    </row>
    <row r="2529" spans="1:9" s="22" customFormat="1" ht="31.5" hidden="1">
      <c r="A2529" s="333" t="s">
        <v>217</v>
      </c>
      <c r="B2529" s="104" t="s">
        <v>218</v>
      </c>
      <c r="C2529" s="65" t="s">
        <v>64</v>
      </c>
      <c r="D2529" s="105" t="str">
        <f>D2449</f>
        <v>Giấy đăng ký xe, đăng kiểm xe</v>
      </c>
      <c r="E2529" s="105" t="str">
        <f>E2449</f>
        <v>Giấy đăng ký xe, đăng kiểm xe</v>
      </c>
      <c r="F2529" s="105" t="str">
        <f>F2449</f>
        <v>Giấy đăng ký xe, đăng kiểm xe</v>
      </c>
      <c r="G2529" s="105" t="str">
        <f>G2449</f>
        <v>Giấy đăng ký xe, đăng kiểm xe</v>
      </c>
      <c r="I2529" s="23"/>
    </row>
    <row r="2530" spans="1:9" s="22" customFormat="1" ht="17.45" hidden="1" customHeight="1">
      <c r="A2530" s="333"/>
      <c r="B2530" s="106" t="s">
        <v>219</v>
      </c>
      <c r="C2530" s="206" t="s">
        <v>64</v>
      </c>
      <c r="D2530" s="78">
        <v>1</v>
      </c>
      <c r="E2530" s="78">
        <v>1</v>
      </c>
      <c r="F2530" s="78">
        <v>1</v>
      </c>
      <c r="G2530" s="78">
        <v>1</v>
      </c>
      <c r="I2530" s="23"/>
    </row>
    <row r="2531" spans="1:9" s="22" customFormat="1" ht="18" hidden="1" customHeight="1">
      <c r="A2531" s="333"/>
      <c r="B2531" s="106" t="s">
        <v>220</v>
      </c>
      <c r="C2531" s="206" t="s">
        <v>64</v>
      </c>
      <c r="D2531" s="78"/>
      <c r="E2531" s="107">
        <f>(D2530-E2530)/E2530</f>
        <v>0</v>
      </c>
      <c r="F2531" s="107">
        <f>(D2530-F2530)/F2530</f>
        <v>0</v>
      </c>
      <c r="G2531" s="107">
        <f>(D2530-G2530)/G2530</f>
        <v>0</v>
      </c>
      <c r="I2531" s="23"/>
    </row>
    <row r="2532" spans="1:9" s="22" customFormat="1" ht="18" hidden="1" customHeight="1">
      <c r="A2532" s="333"/>
      <c r="B2532" s="106" t="s">
        <v>284</v>
      </c>
      <c r="C2532" s="206" t="s">
        <v>64</v>
      </c>
      <c r="D2532" s="101"/>
      <c r="E2532" s="75">
        <f>E2527*E2531</f>
        <v>0</v>
      </c>
      <c r="F2532" s="75">
        <f>F2527*F2531</f>
        <v>0</v>
      </c>
      <c r="G2532" s="75">
        <f>G2527*G2531</f>
        <v>0</v>
      </c>
      <c r="I2532" s="23"/>
    </row>
    <row r="2533" spans="1:9" s="22" customFormat="1" ht="17.45" hidden="1" customHeight="1">
      <c r="A2533" s="333"/>
      <c r="B2533" s="106" t="s">
        <v>222</v>
      </c>
      <c r="C2533" s="206"/>
      <c r="D2533" s="101"/>
      <c r="E2533" s="75">
        <f>E2527+E2532</f>
        <v>3285000000</v>
      </c>
      <c r="F2533" s="75">
        <f>F2527+F2532</f>
        <v>3555000000</v>
      </c>
      <c r="G2533" s="75">
        <f>G2527+G2532</f>
        <v>3150000000</v>
      </c>
      <c r="I2533" s="23"/>
    </row>
    <row r="2534" spans="1:9" s="22" customFormat="1" hidden="1">
      <c r="A2534" s="333" t="s">
        <v>223</v>
      </c>
      <c r="B2534" s="104" t="s">
        <v>224</v>
      </c>
      <c r="C2534" s="65" t="s">
        <v>64</v>
      </c>
      <c r="D2534" s="108">
        <f>D2445</f>
        <v>2020</v>
      </c>
      <c r="E2534" s="108">
        <f>E2445</f>
        <v>2020</v>
      </c>
      <c r="F2534" s="108">
        <f>F2445</f>
        <v>2020</v>
      </c>
      <c r="G2534" s="108">
        <f>G2445</f>
        <v>2020</v>
      </c>
      <c r="I2534" s="23"/>
    </row>
    <row r="2535" spans="1:9" s="22" customFormat="1" ht="16.350000000000001" hidden="1" customHeight="1">
      <c r="A2535" s="333"/>
      <c r="B2535" s="106" t="s">
        <v>219</v>
      </c>
      <c r="C2535" s="206" t="s">
        <v>64</v>
      </c>
      <c r="D2535" s="78">
        <v>1</v>
      </c>
      <c r="E2535" s="78">
        <v>1</v>
      </c>
      <c r="F2535" s="78">
        <v>1</v>
      </c>
      <c r="G2535" s="78">
        <v>1</v>
      </c>
      <c r="I2535" s="23"/>
    </row>
    <row r="2536" spans="1:9" s="22" customFormat="1" ht="18" hidden="1" customHeight="1">
      <c r="A2536" s="333"/>
      <c r="B2536" s="106" t="s">
        <v>220</v>
      </c>
      <c r="C2536" s="206" t="s">
        <v>64</v>
      </c>
      <c r="D2536" s="78"/>
      <c r="E2536" s="107">
        <f>(D2535-E2535)/E2535</f>
        <v>0</v>
      </c>
      <c r="F2536" s="107">
        <f>(D2535-F2535)/F2535</f>
        <v>0</v>
      </c>
      <c r="G2536" s="107">
        <f>(D2535-G2535)/G2535</f>
        <v>0</v>
      </c>
      <c r="I2536" s="23"/>
    </row>
    <row r="2537" spans="1:9" s="22" customFormat="1" ht="18" hidden="1" customHeight="1">
      <c r="A2537" s="333"/>
      <c r="B2537" s="106" t="s">
        <v>284</v>
      </c>
      <c r="C2537" s="206" t="s">
        <v>64</v>
      </c>
      <c r="D2537" s="101"/>
      <c r="E2537" s="75">
        <f>E2527*E2536</f>
        <v>0</v>
      </c>
      <c r="F2537" s="75">
        <f>F2527*F2536</f>
        <v>0</v>
      </c>
      <c r="G2537" s="75">
        <f>G2527*G2536</f>
        <v>0</v>
      </c>
      <c r="I2537" s="23"/>
    </row>
    <row r="2538" spans="1:9" s="22" customFormat="1" ht="16.350000000000001" hidden="1" customHeight="1">
      <c r="A2538" s="333"/>
      <c r="B2538" s="106" t="s">
        <v>222</v>
      </c>
      <c r="C2538" s="206"/>
      <c r="D2538" s="101"/>
      <c r="E2538" s="75">
        <f>E2533+E2537</f>
        <v>3285000000</v>
      </c>
      <c r="F2538" s="75">
        <f>F2533+F2537</f>
        <v>3555000000</v>
      </c>
      <c r="G2538" s="75">
        <f>G2533+G2537</f>
        <v>3150000000</v>
      </c>
      <c r="I2538" s="23"/>
    </row>
    <row r="2539" spans="1:9" ht="16.350000000000001" hidden="1" customHeight="1">
      <c r="A2539" s="333" t="s">
        <v>225</v>
      </c>
      <c r="B2539" s="104" t="str">
        <f>B2454</f>
        <v>Màu sơn</v>
      </c>
      <c r="C2539" s="65" t="s">
        <v>64</v>
      </c>
      <c r="D2539" s="105" t="str">
        <f>D2454</f>
        <v>Trắng</v>
      </c>
      <c r="E2539" s="105" t="str">
        <f>E2454</f>
        <v>Vàng cát</v>
      </c>
      <c r="F2539" s="105" t="str">
        <f>F2454</f>
        <v>Trắng</v>
      </c>
      <c r="G2539" s="105" t="str">
        <f>G2454</f>
        <v>Xanh</v>
      </c>
    </row>
    <row r="2540" spans="1:9" ht="17.45" hidden="1" customHeight="1">
      <c r="A2540" s="333"/>
      <c r="B2540" s="106" t="s">
        <v>219</v>
      </c>
      <c r="C2540" s="206" t="s">
        <v>64</v>
      </c>
      <c r="D2540" s="78">
        <v>1</v>
      </c>
      <c r="E2540" s="78">
        <v>1</v>
      </c>
      <c r="F2540" s="78">
        <v>1</v>
      </c>
      <c r="G2540" s="78">
        <v>1</v>
      </c>
    </row>
    <row r="2541" spans="1:9" ht="21.75" hidden="1" customHeight="1">
      <c r="A2541" s="333"/>
      <c r="B2541" s="106" t="s">
        <v>220</v>
      </c>
      <c r="C2541" s="206" t="s">
        <v>64</v>
      </c>
      <c r="D2541" s="78"/>
      <c r="E2541" s="107">
        <f>(D2540-E2540)/E2540</f>
        <v>0</v>
      </c>
      <c r="F2541" s="107">
        <f>(D2540-F2540)/F2540</f>
        <v>0</v>
      </c>
      <c r="G2541" s="107">
        <f>(D2540-G2540)/G2540</f>
        <v>0</v>
      </c>
    </row>
    <row r="2542" spans="1:9" ht="18.600000000000001" hidden="1" customHeight="1">
      <c r="A2542" s="333"/>
      <c r="B2542" s="106" t="s">
        <v>221</v>
      </c>
      <c r="C2542" s="206" t="s">
        <v>64</v>
      </c>
      <c r="D2542" s="101"/>
      <c r="E2542" s="75">
        <f>E2527*E2541</f>
        <v>0</v>
      </c>
      <c r="F2542" s="75">
        <f>F2527*F2541</f>
        <v>0</v>
      </c>
      <c r="G2542" s="75">
        <f>G2527*G2541</f>
        <v>0</v>
      </c>
    </row>
    <row r="2543" spans="1:9" ht="17.45" hidden="1" customHeight="1">
      <c r="A2543" s="333"/>
      <c r="B2543" s="106" t="s">
        <v>222</v>
      </c>
      <c r="C2543" s="206"/>
      <c r="D2543" s="101"/>
      <c r="E2543" s="75">
        <f>E2538+E2542</f>
        <v>3285000000</v>
      </c>
      <c r="F2543" s="75">
        <f>F2538+F2542</f>
        <v>3555000000</v>
      </c>
      <c r="G2543" s="75">
        <f>G2538+G2542</f>
        <v>3150000000</v>
      </c>
    </row>
    <row r="2544" spans="1:9" s="109" customFormat="1" hidden="1">
      <c r="A2544" s="333" t="s">
        <v>225</v>
      </c>
      <c r="B2544" s="104" t="str">
        <f>B2455</f>
        <v>Biển số</v>
      </c>
      <c r="C2544" s="207" t="s">
        <v>64</v>
      </c>
      <c r="D2544" s="105" t="str">
        <f>D2455</f>
        <v>51H - 691.54</v>
      </c>
      <c r="E2544" s="105" t="str">
        <f>E2455</f>
        <v>Hà Nội</v>
      </c>
      <c r="F2544" s="105" t="str">
        <f>F2455</f>
        <v>Hà Nội</v>
      </c>
      <c r="G2544" s="105" t="str">
        <f>G2455</f>
        <v>Hà Nội</v>
      </c>
      <c r="I2544" s="110"/>
    </row>
    <row r="2545" spans="1:9" ht="17.45" hidden="1" customHeight="1">
      <c r="A2545" s="333"/>
      <c r="B2545" s="106" t="s">
        <v>219</v>
      </c>
      <c r="C2545" s="206" t="s">
        <v>64</v>
      </c>
      <c r="D2545" s="78">
        <v>1</v>
      </c>
      <c r="E2545" s="78">
        <v>1</v>
      </c>
      <c r="F2545" s="78">
        <v>1</v>
      </c>
      <c r="G2545" s="78">
        <v>1</v>
      </c>
      <c r="H2545" s="78">
        <v>1</v>
      </c>
    </row>
    <row r="2546" spans="1:9" ht="18.600000000000001" hidden="1" customHeight="1">
      <c r="A2546" s="333"/>
      <c r="B2546" s="106" t="s">
        <v>220</v>
      </c>
      <c r="C2546" s="206" t="s">
        <v>64</v>
      </c>
      <c r="D2546" s="101"/>
      <c r="E2546" s="107">
        <f>(D2545-E2545)/E2545</f>
        <v>0</v>
      </c>
      <c r="F2546" s="107">
        <f>(D2545-F2545)/F2545</f>
        <v>0</v>
      </c>
      <c r="G2546" s="107">
        <f>(D2545-G2545)/G2545</f>
        <v>0</v>
      </c>
    </row>
    <row r="2547" spans="1:9" ht="18" hidden="1" customHeight="1">
      <c r="A2547" s="333"/>
      <c r="B2547" s="106" t="s">
        <v>221</v>
      </c>
      <c r="C2547" s="206" t="s">
        <v>64</v>
      </c>
      <c r="D2547" s="101"/>
      <c r="E2547" s="76">
        <f>E2546*E2527</f>
        <v>0</v>
      </c>
      <c r="F2547" s="76">
        <v>0</v>
      </c>
      <c r="G2547" s="76">
        <v>0</v>
      </c>
    </row>
    <row r="2548" spans="1:9" ht="18.600000000000001" hidden="1" customHeight="1">
      <c r="A2548" s="333"/>
      <c r="B2548" s="106" t="s">
        <v>222</v>
      </c>
      <c r="C2548" s="206"/>
      <c r="D2548" s="101"/>
      <c r="E2548" s="76">
        <f>E2543+E2547</f>
        <v>3285000000</v>
      </c>
      <c r="F2548" s="76">
        <f>F2543+F2547</f>
        <v>3555000000</v>
      </c>
      <c r="G2548" s="76">
        <f>G2543+G2547</f>
        <v>3150000000</v>
      </c>
    </row>
    <row r="2549" spans="1:9" s="109" customFormat="1" hidden="1">
      <c r="A2549" s="333" t="s">
        <v>228</v>
      </c>
      <c r="B2549" s="104" t="str">
        <f>B2456</f>
        <v>Số km đã đi</v>
      </c>
      <c r="C2549" s="207" t="s">
        <v>64</v>
      </c>
      <c r="D2549" s="111">
        <f>D2456</f>
        <v>31633</v>
      </c>
      <c r="E2549" s="111">
        <f>E2456</f>
        <v>15000</v>
      </c>
      <c r="F2549" s="111">
        <f>F2456</f>
        <v>10000</v>
      </c>
      <c r="G2549" s="111">
        <f>G2456</f>
        <v>50000</v>
      </c>
      <c r="I2549" s="110"/>
    </row>
    <row r="2550" spans="1:9" ht="15" hidden="1" customHeight="1">
      <c r="A2550" s="333"/>
      <c r="B2550" s="106" t="s">
        <v>219</v>
      </c>
      <c r="C2550" s="206" t="s">
        <v>64</v>
      </c>
      <c r="D2550" s="78">
        <v>1</v>
      </c>
      <c r="E2550" s="78">
        <v>1.03</v>
      </c>
      <c r="F2550" s="78">
        <v>1.05</v>
      </c>
      <c r="G2550" s="78">
        <v>0.95</v>
      </c>
      <c r="H2550" s="78">
        <v>1</v>
      </c>
    </row>
    <row r="2551" spans="1:9" ht="15.6" hidden="1" customHeight="1">
      <c r="A2551" s="333"/>
      <c r="B2551" s="106" t="s">
        <v>220</v>
      </c>
      <c r="C2551" s="206" t="s">
        <v>64</v>
      </c>
      <c r="D2551" s="101"/>
      <c r="E2551" s="107">
        <f>(1-E2550)/E2550</f>
        <v>-2.9126213592233035E-2</v>
      </c>
      <c r="F2551" s="107">
        <f>(1-F2550)/F2550</f>
        <v>-4.7619047619047658E-2</v>
      </c>
      <c r="G2551" s="107">
        <f>(1-G2550)/G2550</f>
        <v>5.2631578947368474E-2</v>
      </c>
    </row>
    <row r="2552" spans="1:9" ht="17.45" hidden="1" customHeight="1">
      <c r="A2552" s="333"/>
      <c r="B2552" s="106" t="s">
        <v>221</v>
      </c>
      <c r="C2552" s="206" t="s">
        <v>64</v>
      </c>
      <c r="D2552" s="101"/>
      <c r="E2552" s="76">
        <f>E2551*E2527</f>
        <v>-95679611.650485516</v>
      </c>
      <c r="F2552" s="76">
        <f>F2551*F2527</f>
        <v>-169285714.28571442</v>
      </c>
      <c r="G2552" s="76">
        <f>G2551*G2527</f>
        <v>165789473.68421069</v>
      </c>
    </row>
    <row r="2553" spans="1:9" ht="13.7" hidden="1" customHeight="1">
      <c r="A2553" s="333"/>
      <c r="B2553" s="106" t="s">
        <v>222</v>
      </c>
      <c r="C2553" s="206"/>
      <c r="D2553" s="101"/>
      <c r="E2553" s="76">
        <f>E2548+E2552</f>
        <v>3189320388.3495145</v>
      </c>
      <c r="F2553" s="76">
        <f>F2548+F2552</f>
        <v>3385714285.7142854</v>
      </c>
      <c r="G2553" s="76">
        <f>G2548+G2552</f>
        <v>3315789473.6842108</v>
      </c>
    </row>
    <row r="2554" spans="1:9" hidden="1">
      <c r="A2554" s="333" t="s">
        <v>228</v>
      </c>
      <c r="B2554" s="104" t="e">
        <f>#REF!</f>
        <v>#REF!</v>
      </c>
      <c r="C2554" s="206" t="s">
        <v>64</v>
      </c>
      <c r="D2554" s="112">
        <v>0.5</v>
      </c>
      <c r="E2554" s="112">
        <v>0.56999999999999995</v>
      </c>
      <c r="F2554" s="112">
        <v>0.6</v>
      </c>
      <c r="G2554" s="112">
        <v>0.65</v>
      </c>
    </row>
    <row r="2555" spans="1:9" ht="21.75" hidden="1" customHeight="1">
      <c r="A2555" s="333"/>
      <c r="B2555" s="106" t="s">
        <v>219</v>
      </c>
      <c r="C2555" s="206" t="s">
        <v>64</v>
      </c>
      <c r="D2555" s="78">
        <v>1</v>
      </c>
      <c r="E2555" s="78">
        <v>1</v>
      </c>
      <c r="F2555" s="78">
        <v>1</v>
      </c>
      <c r="G2555" s="78">
        <v>1</v>
      </c>
      <c r="H2555" s="78">
        <v>1</v>
      </c>
    </row>
    <row r="2556" spans="1:9" ht="21.75" hidden="1" customHeight="1">
      <c r="A2556" s="333"/>
      <c r="B2556" s="106" t="s">
        <v>220</v>
      </c>
      <c r="C2556" s="206" t="s">
        <v>64</v>
      </c>
      <c r="D2556" s="78"/>
      <c r="E2556" s="107" t="e">
        <f>(#REF!-E2555)/E2555</f>
        <v>#REF!</v>
      </c>
      <c r="F2556" s="107" t="e">
        <f>(#REF!-F2555)/F2555</f>
        <v>#REF!</v>
      </c>
      <c r="G2556" s="107" t="e">
        <f>(#REF!-G2555)/G2555</f>
        <v>#REF!</v>
      </c>
    </row>
    <row r="2557" spans="1:9" ht="21.75" hidden="1" customHeight="1">
      <c r="A2557" s="333"/>
      <c r="B2557" s="106" t="s">
        <v>221</v>
      </c>
      <c r="C2557" s="206" t="s">
        <v>64</v>
      </c>
      <c r="D2557" s="101"/>
      <c r="E2557" s="75" t="e">
        <f>E2556*E2527</f>
        <v>#REF!</v>
      </c>
      <c r="F2557" s="75" t="e">
        <f>F2556*F2527</f>
        <v>#REF!</v>
      </c>
      <c r="G2557" s="75" t="e">
        <f>G2556*G2527</f>
        <v>#REF!</v>
      </c>
    </row>
    <row r="2558" spans="1:9" ht="21.75" hidden="1" customHeight="1">
      <c r="A2558" s="333"/>
      <c r="B2558" s="106" t="s">
        <v>222</v>
      </c>
      <c r="C2558" s="206" t="s">
        <v>64</v>
      </c>
      <c r="D2558" s="101"/>
      <c r="E2558" s="75" t="e">
        <f>E2553+E2557</f>
        <v>#REF!</v>
      </c>
      <c r="F2558" s="75" t="e">
        <f>F2553+F2557</f>
        <v>#REF!</v>
      </c>
      <c r="G2558" s="75" t="e">
        <f>G2553+G2557</f>
        <v>#REF!</v>
      </c>
    </row>
    <row r="2559" spans="1:9" ht="37.5" hidden="1" customHeight="1">
      <c r="A2559" s="333" t="s">
        <v>229</v>
      </c>
      <c r="B2559" s="104" t="s">
        <v>230</v>
      </c>
      <c r="C2559" s="206" t="s">
        <v>64</v>
      </c>
      <c r="D2559" s="113" t="s">
        <v>231</v>
      </c>
      <c r="E2559" s="113" t="s">
        <v>232</v>
      </c>
      <c r="F2559" s="113" t="s">
        <v>233</v>
      </c>
      <c r="G2559" s="113" t="s">
        <v>231</v>
      </c>
    </row>
    <row r="2560" spans="1:9" ht="21.75" hidden="1" customHeight="1">
      <c r="A2560" s="333"/>
      <c r="B2560" s="106" t="s">
        <v>219</v>
      </c>
      <c r="C2560" s="206" t="s">
        <v>64</v>
      </c>
      <c r="D2560" s="78">
        <v>1</v>
      </c>
      <c r="E2560" s="78">
        <v>1</v>
      </c>
      <c r="F2560" s="78">
        <v>1</v>
      </c>
      <c r="G2560" s="78">
        <v>1</v>
      </c>
      <c r="H2560" s="78">
        <v>1</v>
      </c>
    </row>
    <row r="2561" spans="1:11" ht="21.75" hidden="1" customHeight="1">
      <c r="A2561" s="333"/>
      <c r="B2561" s="106" t="s">
        <v>220</v>
      </c>
      <c r="C2561" s="206" t="s">
        <v>64</v>
      </c>
      <c r="D2561" s="78"/>
      <c r="E2561" s="107" t="e">
        <f>(#REF!-E2560)/E2560</f>
        <v>#REF!</v>
      </c>
      <c r="F2561" s="107" t="e">
        <f>(#REF!-F2560)/F2560</f>
        <v>#REF!</v>
      </c>
      <c r="G2561" s="107" t="e">
        <f>(#REF!-G2560)/G2560</f>
        <v>#REF!</v>
      </c>
    </row>
    <row r="2562" spans="1:11" ht="21.75" hidden="1" customHeight="1">
      <c r="A2562" s="333"/>
      <c r="B2562" s="106" t="s">
        <v>221</v>
      </c>
      <c r="C2562" s="206" t="s">
        <v>64</v>
      </c>
      <c r="D2562" s="101"/>
      <c r="E2562" s="75" t="e">
        <f>E2561*E2527</f>
        <v>#REF!</v>
      </c>
      <c r="F2562" s="75" t="e">
        <f>F2561*F2527</f>
        <v>#REF!</v>
      </c>
      <c r="G2562" s="75" t="e">
        <f>G2561*G2527</f>
        <v>#REF!</v>
      </c>
    </row>
    <row r="2563" spans="1:11" ht="21.75" hidden="1" customHeight="1">
      <c r="A2563" s="333"/>
      <c r="B2563" s="106" t="s">
        <v>222</v>
      </c>
      <c r="C2563" s="206" t="s">
        <v>64</v>
      </c>
      <c r="D2563" s="101"/>
      <c r="E2563" s="75" t="e">
        <f>E2558+E2562</f>
        <v>#REF!</v>
      </c>
      <c r="F2563" s="75" t="e">
        <f>F2558+F2562</f>
        <v>#REF!</v>
      </c>
      <c r="G2563" s="75" t="e">
        <f>G2558+G2562</f>
        <v>#REF!</v>
      </c>
    </row>
    <row r="2564" spans="1:11" s="22" customFormat="1" ht="19.350000000000001" hidden="1" customHeight="1">
      <c r="A2564" s="98">
        <v>6</v>
      </c>
      <c r="B2564" s="96" t="s">
        <v>234</v>
      </c>
      <c r="C2564" s="65" t="s">
        <v>64</v>
      </c>
      <c r="D2564" s="102"/>
      <c r="E2564" s="270" t="e">
        <f>E2527+E2542+E2547+E2552+E2557+E2537+E2532+E2562</f>
        <v>#REF!</v>
      </c>
      <c r="F2564" s="270" t="e">
        <f>F2527+F2542+F2547+F2552+F2557+F2537+F2532+F2562</f>
        <v>#REF!</v>
      </c>
      <c r="G2564" s="270" t="e">
        <f>G2527+G2542+G2547+G2552+G2557+G2537+G2532+G2562</f>
        <v>#REF!</v>
      </c>
      <c r="I2564" s="23"/>
    </row>
    <row r="2565" spans="1:11" s="22" customFormat="1" ht="33" hidden="1" customHeight="1">
      <c r="A2565" s="98" t="s">
        <v>285</v>
      </c>
      <c r="B2565" s="96" t="s">
        <v>235</v>
      </c>
      <c r="C2565" s="65" t="s">
        <v>64</v>
      </c>
      <c r="D2565" s="102"/>
      <c r="E2565" s="334" t="e">
        <f>ROUND((E2564+F2564+G2564)/3,-8)</f>
        <v>#REF!</v>
      </c>
      <c r="F2565" s="334"/>
      <c r="G2565" s="334"/>
      <c r="I2565" s="23"/>
    </row>
    <row r="2566" spans="1:11" s="22" customFormat="1" ht="51.6" hidden="1" customHeight="1">
      <c r="A2566" s="98" t="s">
        <v>286</v>
      </c>
      <c r="B2566" s="96" t="s">
        <v>236</v>
      </c>
      <c r="C2566" s="65" t="s">
        <v>64</v>
      </c>
      <c r="D2566" s="102"/>
      <c r="E2566" s="155" t="e">
        <f>(E2564-E2565)/E2565</f>
        <v>#REF!</v>
      </c>
      <c r="F2566" s="155" t="e">
        <f>(F2564-E2565)/E2565</f>
        <v>#REF!</v>
      </c>
      <c r="G2566" s="155" t="e">
        <f>(G2564-E2565)/E2565</f>
        <v>#REF!</v>
      </c>
      <c r="I2566" s="23"/>
    </row>
    <row r="2567" spans="1:11" ht="21" hidden="1" customHeight="1">
      <c r="A2567" s="98">
        <v>7</v>
      </c>
      <c r="B2567" s="99" t="s">
        <v>237</v>
      </c>
      <c r="C2567" s="206" t="s">
        <v>64</v>
      </c>
      <c r="D2567" s="114"/>
      <c r="E2567" s="76" t="e">
        <f>ABS(E2542)+ABS(E2547)+ABS(E2552)+ABS(E2557)+ ABS(E2537)+ ABS(E2532)+ABS(E2562)</f>
        <v>#REF!</v>
      </c>
      <c r="F2567" s="76" t="e">
        <f>ABS(F2542)+ABS(F2547)+ABS(F2552)+ABS(F2557)+ ABS(F2537)+ ABS(F2532)+ABS(F2562)</f>
        <v>#REF!</v>
      </c>
      <c r="G2567" s="76" t="e">
        <f>ABS(G2542)+ABS(G2547)+ABS(G2552)+ABS(G2557)+ ABS(G2537)+ ABS(G2532)+ABS(G2562)</f>
        <v>#REF!</v>
      </c>
    </row>
    <row r="2568" spans="1:11" ht="18.600000000000001" hidden="1" customHeight="1">
      <c r="A2568" s="98">
        <v>8</v>
      </c>
      <c r="B2568" s="99" t="s">
        <v>238</v>
      </c>
      <c r="C2568" s="206" t="s">
        <v>64</v>
      </c>
      <c r="D2568" s="101"/>
      <c r="E2568" s="76">
        <v>1</v>
      </c>
      <c r="F2568" s="76">
        <v>1</v>
      </c>
      <c r="G2568" s="76">
        <v>1</v>
      </c>
    </row>
    <row r="2569" spans="1:11" ht="19.350000000000001" hidden="1" customHeight="1">
      <c r="A2569" s="98">
        <v>9</v>
      </c>
      <c r="B2569" s="99" t="s">
        <v>239</v>
      </c>
      <c r="C2569" s="206" t="s">
        <v>64</v>
      </c>
      <c r="D2569" s="101"/>
      <c r="E2569" s="115" t="s">
        <v>346</v>
      </c>
      <c r="F2569" s="115" t="s">
        <v>330</v>
      </c>
      <c r="G2569" s="115" t="s">
        <v>330</v>
      </c>
      <c r="H2569" s="116"/>
      <c r="I2569" s="116" t="e">
        <f>F2541+F2551+F2556</f>
        <v>#REF!</v>
      </c>
      <c r="J2569" s="116" t="e">
        <f>G2541+G2551+G2556</f>
        <v>#REF!</v>
      </c>
      <c r="K2569" s="116" t="e">
        <f>G2541+G2551+G2556</f>
        <v>#REF!</v>
      </c>
    </row>
    <row r="2570" spans="1:11" s="23" customFormat="1" ht="21" hidden="1" customHeight="1">
      <c r="A2570" s="265">
        <v>10</v>
      </c>
      <c r="B2570" s="118" t="s">
        <v>240</v>
      </c>
      <c r="C2570" s="118" t="s">
        <v>64</v>
      </c>
      <c r="D2570" s="119"/>
      <c r="E2570" s="120" t="e">
        <f>E2542+E2547+E2557+E2552+E2562+E2537+E2532</f>
        <v>#REF!</v>
      </c>
      <c r="F2570" s="120" t="e">
        <f>F2542+F2547+F2557+F2552+F2562+F2537+F2532</f>
        <v>#REF!</v>
      </c>
      <c r="G2570" s="120" t="e">
        <f>G2542+G2547+G2557+G2552+G2562+G2537+G2532</f>
        <v>#REF!</v>
      </c>
    </row>
    <row r="2571" spans="1:11" s="23" customFormat="1" ht="31.5" hidden="1">
      <c r="A2571" s="265"/>
      <c r="B2571" s="121" t="s">
        <v>241</v>
      </c>
      <c r="C2571" s="118" t="s">
        <v>64</v>
      </c>
      <c r="D2571" s="119"/>
      <c r="E2571" s="335" t="e">
        <f>ROUND(E2565,-6)</f>
        <v>#REF!</v>
      </c>
      <c r="F2571" s="335"/>
      <c r="G2571" s="335"/>
    </row>
    <row r="2572" spans="1:11" s="19" customFormat="1" ht="8.25" hidden="1" customHeight="1">
      <c r="A2572" s="122"/>
      <c r="B2572" s="122"/>
      <c r="C2572" s="122"/>
      <c r="D2572" s="122"/>
      <c r="E2572" s="23"/>
      <c r="F2572" s="23"/>
      <c r="G2572" s="23"/>
    </row>
    <row r="2573" spans="1:11" s="19" customFormat="1" ht="21.75" hidden="1" customHeight="1">
      <c r="A2573" s="122" t="s">
        <v>275</v>
      </c>
      <c r="B2573" s="336" t="s">
        <v>243</v>
      </c>
      <c r="C2573" s="336"/>
      <c r="D2573" s="336"/>
      <c r="E2573" s="336"/>
      <c r="F2573" s="336"/>
      <c r="G2573" s="336"/>
    </row>
    <row r="2574" spans="1:11" s="40" customFormat="1" ht="35.25" hidden="1" customHeight="1">
      <c r="A2574" s="337" t="s">
        <v>244</v>
      </c>
      <c r="B2574" s="337"/>
      <c r="C2574" s="337"/>
      <c r="D2574" s="337"/>
      <c r="E2574" s="337"/>
      <c r="F2574" s="337"/>
      <c r="G2574" s="337"/>
      <c r="I2574" s="85"/>
    </row>
    <row r="2575" spans="1:11" s="40" customFormat="1" ht="21" hidden="1" customHeight="1">
      <c r="A2575" s="123" t="s">
        <v>245</v>
      </c>
      <c r="C2575" s="40" t="s">
        <v>64</v>
      </c>
      <c r="E2575" s="124" t="e">
        <f>ROUND(E2571,-3)</f>
        <v>#REF!</v>
      </c>
      <c r="F2575" s="48" t="s">
        <v>246</v>
      </c>
      <c r="I2575" s="85"/>
    </row>
    <row r="2576" spans="1:11" s="19" customFormat="1" ht="5.25" hidden="1" customHeight="1">
      <c r="A2576" s="122"/>
      <c r="B2576" s="122"/>
      <c r="C2576" s="122"/>
      <c r="D2576" s="122"/>
      <c r="E2576" s="23"/>
      <c r="F2576" s="23"/>
      <c r="G2576" s="23"/>
    </row>
    <row r="2577" spans="1:9" s="40" customFormat="1" ht="24.75" hidden="1" customHeight="1">
      <c r="A2577" s="338" t="s">
        <v>247</v>
      </c>
      <c r="B2577" s="339"/>
      <c r="C2577" s="339"/>
      <c r="D2577" s="340"/>
      <c r="E2577" s="51" t="s">
        <v>174</v>
      </c>
      <c r="F2577" s="51" t="s">
        <v>175</v>
      </c>
      <c r="G2577" s="51" t="s">
        <v>176</v>
      </c>
      <c r="I2577" s="85"/>
    </row>
    <row r="2578" spans="1:9" s="40" customFormat="1" ht="24.75" hidden="1" customHeight="1">
      <c r="A2578" s="341"/>
      <c r="B2578" s="342"/>
      <c r="C2578" s="342"/>
      <c r="D2578" s="343"/>
      <c r="E2578" s="125" t="e">
        <f>E2566</f>
        <v>#REF!</v>
      </c>
      <c r="F2578" s="125" t="e">
        <f>F2566</f>
        <v>#REF!</v>
      </c>
      <c r="G2578" s="125" t="e">
        <f>G2566</f>
        <v>#REF!</v>
      </c>
      <c r="I2578" s="85"/>
    </row>
    <row r="2579" spans="1:9" s="40" customFormat="1" ht="24.75" hidden="1" customHeight="1">
      <c r="A2579" s="344"/>
      <c r="B2579" s="345"/>
      <c r="C2579" s="345"/>
      <c r="D2579" s="346"/>
      <c r="E2579" s="125" t="s">
        <v>248</v>
      </c>
      <c r="F2579" s="125" t="s">
        <v>248</v>
      </c>
      <c r="G2579" s="125" t="s">
        <v>248</v>
      </c>
      <c r="I2579" s="85"/>
    </row>
    <row r="2580" spans="1:9" s="40" customFormat="1" ht="5.25" hidden="1" customHeight="1">
      <c r="A2580" s="123"/>
      <c r="G2580" s="126"/>
      <c r="I2580" s="85"/>
    </row>
    <row r="2581" spans="1:9" s="40" customFormat="1" ht="21" hidden="1" customHeight="1">
      <c r="A2581" s="347" t="s">
        <v>249</v>
      </c>
      <c r="B2581" s="347"/>
      <c r="C2581" s="347"/>
      <c r="D2581" s="347"/>
      <c r="E2581" s="347"/>
      <c r="F2581" s="347"/>
      <c r="G2581" s="347"/>
      <c r="I2581" s="85"/>
    </row>
    <row r="2582" spans="1:9" s="40" customFormat="1" ht="6" hidden="1" customHeight="1">
      <c r="A2582" s="127"/>
      <c r="B2582" s="127"/>
      <c r="C2582" s="123"/>
      <c r="D2582" s="127"/>
      <c r="E2582" s="127"/>
      <c r="F2582" s="127"/>
      <c r="G2582" s="127"/>
      <c r="I2582" s="85"/>
    </row>
    <row r="2583" spans="1:9" s="48" customFormat="1" ht="21" hidden="1" customHeight="1">
      <c r="A2583" s="313" t="s">
        <v>250</v>
      </c>
      <c r="B2583" s="313"/>
      <c r="C2583" s="313"/>
      <c r="D2583" s="313"/>
      <c r="E2583" s="313"/>
      <c r="F2583" s="313"/>
      <c r="G2583" s="313"/>
      <c r="I2583" s="124"/>
    </row>
    <row r="2584" spans="1:9" s="48" customFormat="1" ht="21" hidden="1" customHeight="1">
      <c r="A2584" s="313" t="s">
        <v>251</v>
      </c>
      <c r="B2584" s="313"/>
      <c r="C2584" s="313"/>
      <c r="D2584" s="313"/>
      <c r="E2584" s="313"/>
      <c r="F2584" s="313"/>
      <c r="G2584" s="313"/>
      <c r="I2584" s="124"/>
    </row>
    <row r="2585" spans="1:9" s="48" customFormat="1" ht="41.25" hidden="1" customHeight="1">
      <c r="A2585" s="314" t="s">
        <v>252</v>
      </c>
      <c r="B2585" s="315"/>
      <c r="C2585" s="315"/>
      <c r="D2585" s="315"/>
      <c r="E2585" s="315"/>
      <c r="F2585" s="315"/>
      <c r="G2585" s="315"/>
      <c r="I2585" s="124"/>
    </row>
    <row r="2586" spans="1:9" s="48" customFormat="1" ht="28.5" hidden="1" customHeight="1">
      <c r="A2586" s="263"/>
      <c r="B2586" s="267" t="s">
        <v>253</v>
      </c>
      <c r="C2586" s="68"/>
      <c r="D2586" s="267"/>
      <c r="E2586" s="128" t="s">
        <v>254</v>
      </c>
      <c r="F2586" s="316"/>
      <c r="G2586" s="316"/>
      <c r="I2586" s="124"/>
    </row>
    <row r="2587" spans="1:9" s="48" customFormat="1" ht="21.6" hidden="1" customHeight="1">
      <c r="A2587" s="263"/>
      <c r="B2587" s="317" t="s">
        <v>255</v>
      </c>
      <c r="C2587" s="318"/>
      <c r="D2587" s="318"/>
      <c r="E2587" s="290" t="s">
        <v>256</v>
      </c>
      <c r="F2587" s="290"/>
      <c r="G2587" s="290"/>
      <c r="I2587" s="124"/>
    </row>
    <row r="2588" spans="1:9" s="48" customFormat="1" ht="21.6" hidden="1" customHeight="1">
      <c r="A2588" s="263"/>
      <c r="B2588" s="317"/>
      <c r="C2588" s="319"/>
      <c r="D2588" s="319"/>
      <c r="E2588" s="290" t="s">
        <v>257</v>
      </c>
      <c r="F2588" s="290"/>
      <c r="G2588" s="290"/>
      <c r="I2588" s="124"/>
    </row>
    <row r="2589" spans="1:9" s="48" customFormat="1" ht="21.6" hidden="1" customHeight="1">
      <c r="A2589" s="263"/>
      <c r="B2589" s="267"/>
      <c r="C2589" s="68"/>
      <c r="D2589" s="267"/>
      <c r="E2589" s="290" t="s">
        <v>258</v>
      </c>
      <c r="F2589" s="290"/>
      <c r="G2589" s="290"/>
      <c r="I2589" s="124"/>
    </row>
    <row r="2590" spans="1:9" s="48" customFormat="1" ht="21.6" hidden="1" customHeight="1">
      <c r="A2590" s="263"/>
      <c r="B2590" s="267"/>
      <c r="C2590" s="68"/>
      <c r="D2590" s="267"/>
      <c r="E2590" s="290" t="s">
        <v>259</v>
      </c>
      <c r="F2590" s="290"/>
      <c r="G2590" s="290"/>
      <c r="I2590" s="124"/>
    </row>
    <row r="2591" spans="1:9" s="48" customFormat="1" ht="21.6" hidden="1" customHeight="1">
      <c r="A2591" s="263"/>
      <c r="B2591" s="267" t="s">
        <v>260</v>
      </c>
      <c r="C2591" s="68"/>
      <c r="D2591" s="267"/>
      <c r="E2591" s="267"/>
      <c r="F2591" s="267"/>
      <c r="G2591" s="267"/>
      <c r="I2591" s="124"/>
    </row>
    <row r="2592" spans="1:9" s="49" customFormat="1" ht="10.5" hidden="1" customHeight="1">
      <c r="B2592" s="18"/>
      <c r="C2592" s="18"/>
      <c r="D2592" s="18"/>
      <c r="E2592" s="18"/>
      <c r="F2592" s="18"/>
      <c r="G2592" s="50"/>
    </row>
    <row r="2593" spans="1:9" s="52" customFormat="1" ht="39.75" hidden="1" customHeight="1">
      <c r="A2593" s="51" t="s">
        <v>1</v>
      </c>
      <c r="B2593" s="320" t="s">
        <v>261</v>
      </c>
      <c r="C2593" s="321"/>
      <c r="D2593" s="51" t="s">
        <v>262</v>
      </c>
      <c r="E2593" s="51" t="s">
        <v>263</v>
      </c>
      <c r="F2593" s="51" t="s">
        <v>264</v>
      </c>
      <c r="G2593" s="51" t="s">
        <v>40</v>
      </c>
      <c r="I2593" s="49"/>
    </row>
    <row r="2594" spans="1:9" ht="21.95" hidden="1" customHeight="1">
      <c r="A2594" s="54">
        <v>1</v>
      </c>
      <c r="B2594" s="295" t="s">
        <v>20</v>
      </c>
      <c r="C2594" s="297"/>
      <c r="D2594" s="129">
        <v>0.75</v>
      </c>
      <c r="E2594" s="129">
        <v>0.55000000000000004</v>
      </c>
      <c r="F2594" s="130">
        <f>D2594*E2594</f>
        <v>0.41250000000000003</v>
      </c>
      <c r="G2594" s="57"/>
    </row>
    <row r="2595" spans="1:9" ht="21.95" hidden="1" customHeight="1">
      <c r="A2595" s="54">
        <v>2</v>
      </c>
      <c r="B2595" s="295" t="s">
        <v>265</v>
      </c>
      <c r="C2595" s="297"/>
      <c r="D2595" s="129">
        <v>0.8</v>
      </c>
      <c r="E2595" s="129">
        <v>0.15</v>
      </c>
      <c r="F2595" s="130">
        <f>D2595*E2595</f>
        <v>0.12</v>
      </c>
      <c r="G2595" s="56"/>
    </row>
    <row r="2596" spans="1:9" ht="21.95" hidden="1" customHeight="1">
      <c r="A2596" s="54">
        <v>3</v>
      </c>
      <c r="B2596" s="295" t="s">
        <v>266</v>
      </c>
      <c r="C2596" s="297"/>
      <c r="D2596" s="129">
        <v>0.75</v>
      </c>
      <c r="E2596" s="129">
        <v>0.2</v>
      </c>
      <c r="F2596" s="130">
        <f>D2596*E2596</f>
        <v>0.15000000000000002</v>
      </c>
      <c r="G2596" s="101"/>
    </row>
    <row r="2597" spans="1:9" ht="21.95" hidden="1" customHeight="1">
      <c r="A2597" s="54">
        <v>4</v>
      </c>
      <c r="B2597" s="322" t="s">
        <v>267</v>
      </c>
      <c r="C2597" s="323"/>
      <c r="D2597" s="129">
        <v>0.7</v>
      </c>
      <c r="E2597" s="129">
        <v>0.1</v>
      </c>
      <c r="F2597" s="130">
        <f>D2597*E2597</f>
        <v>6.9999999999999993E-2</v>
      </c>
      <c r="G2597" s="101"/>
    </row>
    <row r="2598" spans="1:9" s="63" customFormat="1" ht="21.95" hidden="1" customHeight="1">
      <c r="A2598" s="54"/>
      <c r="B2598" s="324" t="s">
        <v>268</v>
      </c>
      <c r="C2598" s="325"/>
      <c r="D2598" s="326">
        <f>SUM(F2594:F2597)</f>
        <v>0.75249999999999995</v>
      </c>
      <c r="E2598" s="327"/>
      <c r="F2598" s="328"/>
      <c r="G2598" s="62"/>
      <c r="I2598" s="19"/>
    </row>
    <row r="2599" spans="1:9" s="63" customFormat="1" ht="21.95" hidden="1" customHeight="1">
      <c r="A2599" s="54"/>
      <c r="B2599" s="324" t="s">
        <v>269</v>
      </c>
      <c r="C2599" s="325"/>
      <c r="D2599" s="326">
        <f>1-D2598</f>
        <v>0.24750000000000005</v>
      </c>
      <c r="E2599" s="327"/>
      <c r="F2599" s="328"/>
      <c r="G2599" s="62"/>
      <c r="I2599" s="19"/>
    </row>
    <row r="2600" spans="1:9" s="63" customFormat="1" ht="8.25" hidden="1" customHeight="1">
      <c r="A2600" s="49"/>
      <c r="B2600" s="131"/>
      <c r="C2600" s="208"/>
      <c r="D2600" s="132"/>
      <c r="E2600" s="132"/>
      <c r="F2600" s="132"/>
      <c r="G2600" s="133"/>
      <c r="I2600" s="19"/>
    </row>
    <row r="2601" spans="1:9" ht="22.5" hidden="1" customHeight="1">
      <c r="A2601" s="303" t="s">
        <v>276</v>
      </c>
      <c r="B2601" s="303"/>
      <c r="C2601" s="303"/>
      <c r="D2601" s="303"/>
      <c r="E2601" s="303"/>
      <c r="F2601" s="303"/>
      <c r="G2601" s="303"/>
    </row>
    <row r="2602" spans="1:9" ht="7.5" hidden="1" customHeight="1">
      <c r="D2602" s="52"/>
    </row>
    <row r="2603" spans="1:9" ht="23.25" hidden="1" customHeight="1">
      <c r="D2603" s="52"/>
      <c r="G2603" s="134" t="s">
        <v>270</v>
      </c>
    </row>
    <row r="2604" spans="1:9" ht="7.5" hidden="1" customHeight="1">
      <c r="D2604" s="52"/>
    </row>
    <row r="2605" spans="1:9" s="136" customFormat="1" ht="25.35" hidden="1" customHeight="1">
      <c r="A2605" s="307" t="s">
        <v>271</v>
      </c>
      <c r="B2605" s="308"/>
      <c r="C2605" s="308"/>
      <c r="D2605" s="309"/>
      <c r="E2605" s="135" t="s">
        <v>6</v>
      </c>
      <c r="F2605" s="135" t="s">
        <v>287</v>
      </c>
      <c r="G2605" s="135" t="s">
        <v>8</v>
      </c>
      <c r="I2605" s="137"/>
    </row>
    <row r="2606" spans="1:9" s="141" customFormat="1" ht="27" hidden="1" customHeight="1">
      <c r="A2606" s="349" t="e">
        <f>D2380</f>
        <v>#REF!</v>
      </c>
      <c r="B2606" s="311"/>
      <c r="C2606" s="311"/>
      <c r="D2606" s="312"/>
      <c r="E2606" s="138">
        <v>1</v>
      </c>
      <c r="F2606" s="139" t="e">
        <f>E2575</f>
        <v>#REF!</v>
      </c>
      <c r="G2606" s="140" t="e">
        <f>ROUND(E2606*F2606,-6)</f>
        <v>#REF!</v>
      </c>
      <c r="I2606" s="142"/>
    </row>
    <row r="2607" spans="1:9" hidden="1"/>
    <row r="2608" spans="1:9" hidden="1"/>
    <row r="2609" spans="1:9" hidden="1"/>
    <row r="2610" spans="1:9" hidden="1"/>
    <row r="2611" spans="1:9" hidden="1"/>
    <row r="2612" spans="1:9" hidden="1"/>
    <row r="2613" spans="1:9" hidden="1"/>
    <row r="2614" spans="1:9" hidden="1"/>
    <row r="2615" spans="1:9" hidden="1"/>
    <row r="2616" spans="1:9" hidden="1"/>
    <row r="2617" spans="1:9" hidden="1"/>
    <row r="2618" spans="1:9" hidden="1"/>
    <row r="2619" spans="1:9" s="22" customFormat="1" hidden="1">
      <c r="A2619" s="22" t="s">
        <v>467</v>
      </c>
      <c r="B2619" s="22" t="e">
        <f>'Bảng tổng hợp kết quả'!#REF!</f>
        <v>#REF!</v>
      </c>
      <c r="E2619" s="159"/>
      <c r="F2619" s="156"/>
      <c r="I2619" s="23"/>
    </row>
    <row r="2620" spans="1:9" ht="19.7" hidden="1" customHeight="1">
      <c r="A2620" s="303" t="s">
        <v>272</v>
      </c>
      <c r="B2620" s="303"/>
      <c r="C2620" s="303"/>
      <c r="D2620" s="303"/>
      <c r="E2620" s="303"/>
      <c r="F2620" s="303"/>
      <c r="G2620" s="303"/>
    </row>
    <row r="2621" spans="1:9" hidden="1">
      <c r="A2621" s="24" t="s">
        <v>61</v>
      </c>
      <c r="B2621" s="261" t="s">
        <v>62</v>
      </c>
      <c r="C2621" s="22"/>
      <c r="D2621" s="303"/>
      <c r="E2621" s="303"/>
      <c r="F2621" s="303"/>
      <c r="G2621" s="303"/>
    </row>
    <row r="2622" spans="1:9" hidden="1">
      <c r="A2622" s="27" t="s">
        <v>55</v>
      </c>
      <c r="B2622" s="28" t="s">
        <v>63</v>
      </c>
      <c r="C2622" s="28" t="s">
        <v>64</v>
      </c>
      <c r="D2622" s="305" t="e">
        <f>B2619</f>
        <v>#REF!</v>
      </c>
      <c r="E2622" s="305"/>
      <c r="F2622" s="305"/>
      <c r="G2622" s="305"/>
    </row>
    <row r="2623" spans="1:9" hidden="1">
      <c r="A2623" s="27" t="s">
        <v>55</v>
      </c>
      <c r="B2623" s="266" t="s">
        <v>65</v>
      </c>
      <c r="C2623" s="28" t="s">
        <v>64</v>
      </c>
      <c r="D2623" s="305" t="s">
        <v>468</v>
      </c>
      <c r="E2623" s="305"/>
      <c r="F2623" s="305"/>
      <c r="G2623" s="305"/>
    </row>
    <row r="2624" spans="1:9" hidden="1">
      <c r="A2624" s="27" t="s">
        <v>55</v>
      </c>
      <c r="B2624" s="266" t="s">
        <v>4</v>
      </c>
      <c r="C2624" s="28" t="s">
        <v>64</v>
      </c>
      <c r="D2624" s="306" t="s">
        <v>49</v>
      </c>
      <c r="E2624" s="306"/>
      <c r="F2624" s="306"/>
      <c r="G2624" s="306"/>
    </row>
    <row r="2625" spans="1:7" hidden="1">
      <c r="A2625" s="27" t="s">
        <v>55</v>
      </c>
      <c r="B2625" s="266" t="s">
        <v>3</v>
      </c>
      <c r="C2625" s="28"/>
      <c r="D2625" s="266">
        <v>2020</v>
      </c>
      <c r="E2625" s="266"/>
      <c r="F2625" s="266"/>
      <c r="G2625" s="266"/>
    </row>
    <row r="2626" spans="1:7" hidden="1">
      <c r="A2626" s="27" t="s">
        <v>55</v>
      </c>
      <c r="B2626" s="30" t="s">
        <v>66</v>
      </c>
      <c r="C2626" s="30" t="s">
        <v>64</v>
      </c>
      <c r="D2626" s="301" t="s">
        <v>469</v>
      </c>
      <c r="E2626" s="301"/>
      <c r="F2626" s="301"/>
      <c r="G2626" s="301"/>
    </row>
    <row r="2627" spans="1:7" hidden="1">
      <c r="A2627" s="27" t="s">
        <v>55</v>
      </c>
      <c r="B2627" s="30" t="s">
        <v>67</v>
      </c>
      <c r="C2627" s="30" t="s">
        <v>64</v>
      </c>
      <c r="D2627" s="301" t="s">
        <v>470</v>
      </c>
      <c r="E2627" s="301"/>
      <c r="F2627" s="301"/>
      <c r="G2627" s="301"/>
    </row>
    <row r="2628" spans="1:7" hidden="1">
      <c r="A2628" s="27" t="s">
        <v>55</v>
      </c>
      <c r="B2628" s="30" t="s">
        <v>68</v>
      </c>
      <c r="C2628" s="30" t="s">
        <v>64</v>
      </c>
      <c r="D2628" s="301" t="s">
        <v>471</v>
      </c>
      <c r="E2628" s="301"/>
      <c r="F2628" s="301"/>
      <c r="G2628" s="301"/>
    </row>
    <row r="2629" spans="1:7" hidden="1">
      <c r="A2629" s="27" t="s">
        <v>55</v>
      </c>
      <c r="B2629" s="30" t="s">
        <v>69</v>
      </c>
      <c r="C2629" s="30" t="s">
        <v>64</v>
      </c>
      <c r="D2629" s="301" t="s">
        <v>411</v>
      </c>
      <c r="E2629" s="301"/>
      <c r="F2629" s="301"/>
      <c r="G2629" s="301"/>
    </row>
    <row r="2630" spans="1:7" hidden="1">
      <c r="A2630" s="27" t="s">
        <v>55</v>
      </c>
      <c r="B2630" s="30" t="s">
        <v>70</v>
      </c>
      <c r="C2630" s="30" t="s">
        <v>64</v>
      </c>
      <c r="D2630" s="301" t="s">
        <v>299</v>
      </c>
      <c r="E2630" s="301"/>
      <c r="F2630" s="301"/>
      <c r="G2630" s="301"/>
    </row>
    <row r="2631" spans="1:7" hidden="1">
      <c r="A2631" s="27" t="s">
        <v>55</v>
      </c>
      <c r="B2631" s="30" t="s">
        <v>71</v>
      </c>
      <c r="C2631" s="30" t="s">
        <v>64</v>
      </c>
      <c r="D2631" s="301" t="s">
        <v>472</v>
      </c>
      <c r="E2631" s="301"/>
      <c r="F2631" s="301"/>
      <c r="G2631" s="301"/>
    </row>
    <row r="2632" spans="1:7" hidden="1">
      <c r="A2632" s="27" t="s">
        <v>55</v>
      </c>
      <c r="B2632" s="30" t="s">
        <v>72</v>
      </c>
      <c r="C2632" s="30" t="s">
        <v>64</v>
      </c>
      <c r="D2632" s="301" t="s">
        <v>473</v>
      </c>
      <c r="E2632" s="301"/>
      <c r="F2632" s="301"/>
      <c r="G2632" s="301"/>
    </row>
    <row r="2633" spans="1:7" hidden="1">
      <c r="A2633" s="27" t="s">
        <v>55</v>
      </c>
      <c r="B2633" s="30" t="s">
        <v>73</v>
      </c>
      <c r="C2633" s="30" t="s">
        <v>64</v>
      </c>
      <c r="D2633" s="301" t="s">
        <v>474</v>
      </c>
      <c r="E2633" s="301"/>
      <c r="F2633" s="301"/>
      <c r="G2633" s="301"/>
    </row>
    <row r="2634" spans="1:7" hidden="1">
      <c r="A2634" s="27" t="s">
        <v>55</v>
      </c>
      <c r="B2634" s="30" t="s">
        <v>75</v>
      </c>
      <c r="C2634" s="30" t="s">
        <v>64</v>
      </c>
      <c r="D2634" s="301" t="s">
        <v>475</v>
      </c>
      <c r="E2634" s="301"/>
      <c r="F2634" s="301"/>
      <c r="G2634" s="301"/>
    </row>
    <row r="2635" spans="1:7" hidden="1">
      <c r="A2635" s="27" t="s">
        <v>55</v>
      </c>
      <c r="B2635" s="30" t="s">
        <v>78</v>
      </c>
      <c r="C2635" s="30" t="s">
        <v>64</v>
      </c>
      <c r="D2635" s="301" t="s">
        <v>300</v>
      </c>
      <c r="E2635" s="301"/>
      <c r="F2635" s="301"/>
      <c r="G2635" s="301"/>
    </row>
    <row r="2636" spans="1:7" hidden="1">
      <c r="A2636" s="27" t="s">
        <v>55</v>
      </c>
      <c r="B2636" s="30" t="s">
        <v>79</v>
      </c>
      <c r="C2636" s="30" t="s">
        <v>64</v>
      </c>
      <c r="D2636" s="301" t="s">
        <v>476</v>
      </c>
      <c r="E2636" s="301"/>
      <c r="F2636" s="301"/>
      <c r="G2636" s="301"/>
    </row>
    <row r="2637" spans="1:7" hidden="1">
      <c r="A2637" s="27" t="s">
        <v>55</v>
      </c>
      <c r="B2637" s="30" t="s">
        <v>80</v>
      </c>
      <c r="C2637" s="30" t="s">
        <v>64</v>
      </c>
      <c r="D2637" s="301" t="s">
        <v>477</v>
      </c>
      <c r="E2637" s="301"/>
      <c r="F2637" s="301"/>
      <c r="G2637" s="301"/>
    </row>
    <row r="2638" spans="1:7" ht="36" hidden="1" customHeight="1">
      <c r="A2638" s="27" t="s">
        <v>81</v>
      </c>
      <c r="B2638" s="28" t="s">
        <v>82</v>
      </c>
      <c r="C2638" s="30" t="s">
        <v>64</v>
      </c>
      <c r="D2638" s="348" t="s">
        <v>302</v>
      </c>
      <c r="E2638" s="348"/>
      <c r="F2638" s="348"/>
      <c r="G2638" s="348"/>
    </row>
    <row r="2639" spans="1:7" ht="21.75" hidden="1" customHeight="1">
      <c r="A2639" s="27" t="s">
        <v>55</v>
      </c>
      <c r="B2639" s="28" t="s">
        <v>83</v>
      </c>
      <c r="C2639" s="30" t="s">
        <v>64</v>
      </c>
      <c r="D2639" s="262" t="s">
        <v>84</v>
      </c>
      <c r="E2639" s="32" t="s">
        <v>85</v>
      </c>
      <c r="F2639" s="266" t="s">
        <v>86</v>
      </c>
      <c r="G2639" s="28" t="s">
        <v>87</v>
      </c>
    </row>
    <row r="2640" spans="1:7" ht="21.75" hidden="1" customHeight="1">
      <c r="A2640" s="27" t="s">
        <v>55</v>
      </c>
      <c r="B2640" s="5" t="s">
        <v>88</v>
      </c>
      <c r="C2640" s="30" t="s">
        <v>64</v>
      </c>
      <c r="D2640" s="262" t="s">
        <v>89</v>
      </c>
      <c r="E2640" s="32" t="s">
        <v>90</v>
      </c>
      <c r="F2640" s="266" t="s">
        <v>91</v>
      </c>
      <c r="G2640" s="28" t="s">
        <v>92</v>
      </c>
    </row>
    <row r="2641" spans="1:7" ht="21.75" hidden="1" customHeight="1">
      <c r="A2641" s="27" t="s">
        <v>55</v>
      </c>
      <c r="B2641" s="5" t="s">
        <v>93</v>
      </c>
      <c r="C2641" s="30" t="s">
        <v>64</v>
      </c>
      <c r="D2641" s="262" t="s">
        <v>94</v>
      </c>
      <c r="E2641" s="32" t="s">
        <v>90</v>
      </c>
      <c r="F2641" s="266" t="s">
        <v>95</v>
      </c>
      <c r="G2641" s="28" t="s">
        <v>92</v>
      </c>
    </row>
    <row r="2642" spans="1:7" ht="21.75" hidden="1" customHeight="1">
      <c r="A2642" s="27" t="s">
        <v>55</v>
      </c>
      <c r="B2642" s="5" t="s">
        <v>96</v>
      </c>
      <c r="C2642" s="30" t="s">
        <v>64</v>
      </c>
      <c r="D2642" s="262" t="s">
        <v>89</v>
      </c>
      <c r="E2642" s="32" t="s">
        <v>90</v>
      </c>
      <c r="F2642" s="266" t="s">
        <v>97</v>
      </c>
      <c r="G2642" s="28" t="s">
        <v>92</v>
      </c>
    </row>
    <row r="2643" spans="1:7" ht="21.75" hidden="1" customHeight="1">
      <c r="A2643" s="27" t="s">
        <v>55</v>
      </c>
      <c r="B2643" s="5" t="s">
        <v>98</v>
      </c>
      <c r="C2643" s="30" t="s">
        <v>64</v>
      </c>
      <c r="D2643" s="262" t="s">
        <v>99</v>
      </c>
      <c r="E2643" s="32" t="s">
        <v>90</v>
      </c>
      <c r="F2643" s="266" t="s">
        <v>100</v>
      </c>
      <c r="G2643" s="28" t="s">
        <v>92</v>
      </c>
    </row>
    <row r="2644" spans="1:7" ht="21.75" hidden="1" customHeight="1">
      <c r="A2644" s="27" t="s">
        <v>55</v>
      </c>
      <c r="B2644" s="5" t="s">
        <v>101</v>
      </c>
      <c r="C2644" s="30" t="s">
        <v>64</v>
      </c>
      <c r="D2644" s="262" t="s">
        <v>99</v>
      </c>
      <c r="E2644" s="32" t="s">
        <v>90</v>
      </c>
      <c r="F2644" s="266" t="s">
        <v>102</v>
      </c>
      <c r="G2644" s="28" t="s">
        <v>103</v>
      </c>
    </row>
    <row r="2645" spans="1:7" ht="21.75" hidden="1" customHeight="1">
      <c r="A2645" s="27" t="s">
        <v>55</v>
      </c>
      <c r="B2645" s="5" t="s">
        <v>104</v>
      </c>
      <c r="C2645" s="30" t="s">
        <v>64</v>
      </c>
      <c r="D2645" s="262" t="s">
        <v>94</v>
      </c>
      <c r="E2645" s="32" t="s">
        <v>90</v>
      </c>
      <c r="F2645" s="266" t="s">
        <v>105</v>
      </c>
      <c r="G2645" s="28" t="s">
        <v>106</v>
      </c>
    </row>
    <row r="2646" spans="1:7" ht="21.75" hidden="1" customHeight="1">
      <c r="A2646" s="27" t="s">
        <v>55</v>
      </c>
      <c r="B2646" s="5" t="s">
        <v>107</v>
      </c>
      <c r="C2646" s="30" t="s">
        <v>64</v>
      </c>
      <c r="D2646" s="262" t="s">
        <v>108</v>
      </c>
      <c r="E2646" s="32" t="s">
        <v>90</v>
      </c>
      <c r="F2646" s="266" t="s">
        <v>109</v>
      </c>
      <c r="G2646" s="28" t="s">
        <v>110</v>
      </c>
    </row>
    <row r="2647" spans="1:7" ht="21.75" hidden="1" customHeight="1">
      <c r="A2647" s="27" t="s">
        <v>55</v>
      </c>
      <c r="B2647" s="28" t="s">
        <v>111</v>
      </c>
      <c r="C2647" s="30" t="s">
        <v>64</v>
      </c>
      <c r="D2647" s="5" t="s">
        <v>112</v>
      </c>
      <c r="E2647" s="32" t="s">
        <v>90</v>
      </c>
      <c r="F2647" s="266" t="s">
        <v>113</v>
      </c>
      <c r="G2647" s="28" t="s">
        <v>110</v>
      </c>
    </row>
    <row r="2648" spans="1:7" ht="21.75" hidden="1" customHeight="1">
      <c r="A2648" s="27" t="s">
        <v>55</v>
      </c>
      <c r="B2648" s="28" t="s">
        <v>114</v>
      </c>
      <c r="C2648" s="30" t="s">
        <v>64</v>
      </c>
      <c r="D2648" s="262" t="s">
        <v>115</v>
      </c>
      <c r="E2648" s="32" t="s">
        <v>90</v>
      </c>
      <c r="F2648" s="266" t="s">
        <v>116</v>
      </c>
      <c r="G2648" s="28" t="s">
        <v>110</v>
      </c>
    </row>
    <row r="2649" spans="1:7" ht="21.75" hidden="1" customHeight="1">
      <c r="A2649" s="27" t="s">
        <v>55</v>
      </c>
      <c r="B2649" s="28" t="s">
        <v>117</v>
      </c>
      <c r="C2649" s="30" t="s">
        <v>64</v>
      </c>
      <c r="D2649" s="262" t="s">
        <v>94</v>
      </c>
      <c r="E2649" s="32" t="s">
        <v>90</v>
      </c>
      <c r="F2649" s="266" t="s">
        <v>118</v>
      </c>
      <c r="G2649" s="28" t="s">
        <v>110</v>
      </c>
    </row>
    <row r="2650" spans="1:7" ht="21.75" hidden="1" customHeight="1">
      <c r="A2650" s="27" t="s">
        <v>55</v>
      </c>
      <c r="B2650" s="28" t="s">
        <v>119</v>
      </c>
      <c r="C2650" s="30" t="s">
        <v>64</v>
      </c>
      <c r="D2650" s="262" t="s">
        <v>120</v>
      </c>
      <c r="E2650" s="32" t="s">
        <v>90</v>
      </c>
      <c r="F2650" s="266" t="s">
        <v>121</v>
      </c>
      <c r="G2650" s="28" t="s">
        <v>110</v>
      </c>
    </row>
    <row r="2651" spans="1:7" ht="21.75" hidden="1" customHeight="1">
      <c r="A2651" s="27" t="s">
        <v>55</v>
      </c>
      <c r="B2651" s="28" t="s">
        <v>122</v>
      </c>
      <c r="C2651" s="30" t="s">
        <v>64</v>
      </c>
      <c r="D2651" s="262" t="s">
        <v>108</v>
      </c>
      <c r="E2651" s="32" t="s">
        <v>90</v>
      </c>
      <c r="F2651" s="266" t="s">
        <v>123</v>
      </c>
      <c r="G2651" s="28" t="s">
        <v>110</v>
      </c>
    </row>
    <row r="2652" spans="1:7" ht="21.75" hidden="1" customHeight="1">
      <c r="A2652" s="27" t="s">
        <v>55</v>
      </c>
      <c r="B2652" s="28" t="s">
        <v>124</v>
      </c>
      <c r="C2652" s="30" t="s">
        <v>64</v>
      </c>
      <c r="D2652" s="262" t="s">
        <v>108</v>
      </c>
      <c r="E2652" s="32" t="s">
        <v>90</v>
      </c>
      <c r="F2652" s="266" t="s">
        <v>125</v>
      </c>
      <c r="G2652" s="28" t="s">
        <v>126</v>
      </c>
    </row>
    <row r="2653" spans="1:7" ht="21.75" hidden="1" customHeight="1">
      <c r="A2653" s="27" t="s">
        <v>55</v>
      </c>
      <c r="B2653" s="28" t="s">
        <v>127</v>
      </c>
      <c r="C2653" s="30" t="s">
        <v>64</v>
      </c>
      <c r="D2653" s="262" t="s">
        <v>108</v>
      </c>
      <c r="E2653" s="32" t="s">
        <v>90</v>
      </c>
      <c r="F2653" s="266" t="s">
        <v>128</v>
      </c>
      <c r="G2653" s="28" t="s">
        <v>129</v>
      </c>
    </row>
    <row r="2654" spans="1:7" ht="21.75" hidden="1" customHeight="1">
      <c r="A2654" s="27" t="s">
        <v>55</v>
      </c>
      <c r="B2654" s="28" t="s">
        <v>130</v>
      </c>
      <c r="C2654" s="30" t="s">
        <v>64</v>
      </c>
      <c r="D2654" s="262" t="s">
        <v>131</v>
      </c>
      <c r="E2654" s="32" t="s">
        <v>90</v>
      </c>
      <c r="F2654" s="266" t="s">
        <v>132</v>
      </c>
      <c r="G2654" s="28" t="s">
        <v>129</v>
      </c>
    </row>
    <row r="2655" spans="1:7" ht="21.75" hidden="1" customHeight="1">
      <c r="A2655" s="27" t="s">
        <v>55</v>
      </c>
      <c r="B2655" s="5" t="s">
        <v>133</v>
      </c>
      <c r="C2655" s="30" t="s">
        <v>64</v>
      </c>
      <c r="D2655" s="262" t="s">
        <v>134</v>
      </c>
      <c r="E2655" s="32" t="s">
        <v>90</v>
      </c>
      <c r="F2655" s="266" t="s">
        <v>135</v>
      </c>
      <c r="G2655" s="28" t="s">
        <v>129</v>
      </c>
    </row>
    <row r="2656" spans="1:7" ht="21.75" hidden="1" customHeight="1">
      <c r="A2656" s="27" t="s">
        <v>55</v>
      </c>
      <c r="B2656" s="28" t="s">
        <v>136</v>
      </c>
      <c r="C2656" s="30" t="s">
        <v>64</v>
      </c>
      <c r="D2656" s="262" t="s">
        <v>131</v>
      </c>
      <c r="E2656" s="32" t="s">
        <v>90</v>
      </c>
      <c r="F2656" s="266" t="s">
        <v>137</v>
      </c>
      <c r="G2656" s="28" t="s">
        <v>129</v>
      </c>
    </row>
    <row r="2657" spans="1:7" ht="21.75" hidden="1" customHeight="1">
      <c r="A2657" s="27" t="s">
        <v>55</v>
      </c>
      <c r="B2657" s="28" t="s">
        <v>138</v>
      </c>
      <c r="C2657" s="30" t="s">
        <v>64</v>
      </c>
      <c r="D2657" s="262" t="s">
        <v>131</v>
      </c>
      <c r="E2657" s="32" t="s">
        <v>90</v>
      </c>
      <c r="F2657" s="266" t="s">
        <v>139</v>
      </c>
      <c r="G2657" s="28" t="s">
        <v>87</v>
      </c>
    </row>
    <row r="2658" spans="1:7" ht="21.75" hidden="1" customHeight="1">
      <c r="A2658" s="27" t="s">
        <v>55</v>
      </c>
      <c r="B2658" s="28" t="s">
        <v>140</v>
      </c>
      <c r="C2658" s="30" t="s">
        <v>64</v>
      </c>
      <c r="D2658" s="262" t="s">
        <v>94</v>
      </c>
      <c r="E2658" s="32" t="s">
        <v>90</v>
      </c>
      <c r="F2658" s="266" t="s">
        <v>141</v>
      </c>
      <c r="G2658" s="28" t="s">
        <v>87</v>
      </c>
    </row>
    <row r="2659" spans="1:7" ht="21.75" hidden="1" customHeight="1">
      <c r="A2659" s="27" t="s">
        <v>55</v>
      </c>
      <c r="B2659" s="28" t="s">
        <v>142</v>
      </c>
      <c r="C2659" s="30" t="s">
        <v>64</v>
      </c>
      <c r="D2659" s="262" t="s">
        <v>94</v>
      </c>
      <c r="E2659" s="32" t="s">
        <v>90</v>
      </c>
      <c r="F2659" s="266" t="s">
        <v>143</v>
      </c>
      <c r="G2659" s="28" t="s">
        <v>144</v>
      </c>
    </row>
    <row r="2660" spans="1:7" ht="21.75" hidden="1" customHeight="1">
      <c r="A2660" s="27" t="s">
        <v>55</v>
      </c>
      <c r="B2660" s="28" t="s">
        <v>145</v>
      </c>
      <c r="C2660" s="30" t="s">
        <v>64</v>
      </c>
      <c r="D2660" s="262" t="s">
        <v>99</v>
      </c>
      <c r="E2660" s="32" t="s">
        <v>90</v>
      </c>
      <c r="F2660" s="266" t="s">
        <v>146</v>
      </c>
      <c r="G2660" s="28" t="s">
        <v>147</v>
      </c>
    </row>
    <row r="2661" spans="1:7" ht="21.75" hidden="1" customHeight="1">
      <c r="A2661" s="27" t="s">
        <v>55</v>
      </c>
      <c r="B2661" s="28" t="s">
        <v>148</v>
      </c>
      <c r="C2661" s="30" t="s">
        <v>64</v>
      </c>
      <c r="D2661" s="262" t="s">
        <v>99</v>
      </c>
      <c r="E2661" s="32" t="s">
        <v>90</v>
      </c>
      <c r="F2661" s="266" t="s">
        <v>149</v>
      </c>
      <c r="G2661" s="28" t="s">
        <v>150</v>
      </c>
    </row>
    <row r="2662" spans="1:7" ht="21.75" hidden="1" customHeight="1">
      <c r="A2662" s="27" t="s">
        <v>55</v>
      </c>
      <c r="B2662" s="5" t="s">
        <v>151</v>
      </c>
      <c r="C2662" s="30" t="s">
        <v>64</v>
      </c>
      <c r="D2662" s="262" t="s">
        <v>99</v>
      </c>
      <c r="E2662" s="32" t="s">
        <v>90</v>
      </c>
      <c r="F2662" s="5" t="s">
        <v>152</v>
      </c>
      <c r="G2662" s="33" t="s">
        <v>147</v>
      </c>
    </row>
    <row r="2663" spans="1:7" ht="21.75" hidden="1" customHeight="1">
      <c r="A2663" s="27" t="s">
        <v>55</v>
      </c>
      <c r="B2663" s="5" t="s">
        <v>153</v>
      </c>
      <c r="C2663" s="30" t="s">
        <v>64</v>
      </c>
      <c r="D2663" s="33" t="s">
        <v>94</v>
      </c>
      <c r="E2663" s="32" t="s">
        <v>90</v>
      </c>
      <c r="F2663" s="5" t="s">
        <v>154</v>
      </c>
      <c r="G2663" s="33" t="s">
        <v>155</v>
      </c>
    </row>
    <row r="2664" spans="1:7" ht="21.75" hidden="1" customHeight="1">
      <c r="A2664" s="27" t="s">
        <v>55</v>
      </c>
      <c r="B2664" s="5" t="s">
        <v>156</v>
      </c>
      <c r="C2664" s="30" t="s">
        <v>64</v>
      </c>
      <c r="D2664" s="33" t="s">
        <v>115</v>
      </c>
      <c r="E2664" s="32" t="s">
        <v>90</v>
      </c>
      <c r="F2664" s="5" t="s">
        <v>157</v>
      </c>
      <c r="G2664" s="33" t="s">
        <v>155</v>
      </c>
    </row>
    <row r="2665" spans="1:7" ht="21.75" hidden="1" customHeight="1">
      <c r="A2665" s="27" t="s">
        <v>55</v>
      </c>
      <c r="B2665" s="5" t="s">
        <v>158</v>
      </c>
      <c r="C2665" s="30" t="s">
        <v>64</v>
      </c>
      <c r="D2665" s="33" t="s">
        <v>99</v>
      </c>
      <c r="E2665" s="32" t="s">
        <v>90</v>
      </c>
      <c r="F2665" s="5" t="s">
        <v>159</v>
      </c>
      <c r="G2665" s="33" t="s">
        <v>155</v>
      </c>
    </row>
    <row r="2666" spans="1:7" ht="21.75" hidden="1" customHeight="1">
      <c r="A2666" s="27" t="s">
        <v>55</v>
      </c>
      <c r="B2666" s="5" t="s">
        <v>160</v>
      </c>
      <c r="C2666" s="30" t="s">
        <v>64</v>
      </c>
      <c r="D2666" s="33" t="s">
        <v>161</v>
      </c>
      <c r="E2666" s="32"/>
      <c r="F2666" s="266"/>
      <c r="G2666" s="28"/>
    </row>
    <row r="2667" spans="1:7" ht="21.75" hidden="1" customHeight="1">
      <c r="A2667" s="27" t="s">
        <v>55</v>
      </c>
      <c r="C2667" s="30" t="s">
        <v>64</v>
      </c>
      <c r="E2667" s="32"/>
      <c r="F2667" s="266"/>
      <c r="G2667" s="28"/>
    </row>
    <row r="2668" spans="1:7" ht="21.75" hidden="1" customHeight="1">
      <c r="A2668" s="27" t="s">
        <v>55</v>
      </c>
      <c r="C2668" s="30" t="s">
        <v>64</v>
      </c>
      <c r="E2668" s="32"/>
      <c r="F2668" s="266"/>
      <c r="G2668" s="28"/>
    </row>
    <row r="2669" spans="1:7" ht="21.75" hidden="1" customHeight="1">
      <c r="A2669" s="27" t="s">
        <v>55</v>
      </c>
      <c r="C2669" s="30" t="s">
        <v>64</v>
      </c>
      <c r="E2669" s="32"/>
      <c r="F2669" s="266"/>
      <c r="G2669" s="28"/>
    </row>
    <row r="2670" spans="1:7" ht="21.75" hidden="1" customHeight="1">
      <c r="A2670" s="27" t="s">
        <v>55</v>
      </c>
      <c r="C2670" s="30" t="s">
        <v>64</v>
      </c>
      <c r="E2670" s="32"/>
      <c r="F2670" s="266"/>
      <c r="G2670" s="28"/>
    </row>
    <row r="2671" spans="1:7" ht="21.75" hidden="1" customHeight="1">
      <c r="A2671" s="27" t="s">
        <v>55</v>
      </c>
      <c r="B2671" s="5" t="s">
        <v>116</v>
      </c>
      <c r="C2671" s="30" t="s">
        <v>64</v>
      </c>
      <c r="D2671" s="33" t="s">
        <v>161</v>
      </c>
      <c r="E2671" s="34"/>
      <c r="F2671" s="266" t="s">
        <v>162</v>
      </c>
      <c r="G2671" s="28" t="s">
        <v>147</v>
      </c>
    </row>
    <row r="2672" spans="1:7" ht="21.75" hidden="1" customHeight="1">
      <c r="A2672" s="27" t="s">
        <v>55</v>
      </c>
      <c r="B2672" s="28" t="s">
        <v>138</v>
      </c>
      <c r="C2672" s="30" t="s">
        <v>64</v>
      </c>
      <c r="D2672" s="262" t="s">
        <v>131</v>
      </c>
      <c r="E2672" s="32"/>
      <c r="F2672" s="266"/>
      <c r="G2672" s="28"/>
    </row>
    <row r="2673" spans="1:9" ht="8.25" hidden="1" customHeight="1">
      <c r="A2673" s="19"/>
      <c r="B2673" s="314"/>
      <c r="C2673" s="314"/>
      <c r="D2673" s="314"/>
      <c r="E2673" s="314"/>
      <c r="F2673" s="314"/>
      <c r="G2673" s="314"/>
    </row>
    <row r="2674" spans="1:9" ht="21" hidden="1" customHeight="1">
      <c r="A2674" s="303" t="s">
        <v>273</v>
      </c>
      <c r="B2674" s="303"/>
      <c r="C2674" s="303"/>
      <c r="D2674" s="303"/>
      <c r="E2674" s="303"/>
      <c r="F2674" s="303"/>
      <c r="G2674" s="303"/>
    </row>
    <row r="2675" spans="1:9" ht="21.75" hidden="1" customHeight="1">
      <c r="A2675" s="303" t="s">
        <v>163</v>
      </c>
      <c r="B2675" s="303"/>
      <c r="C2675" s="303"/>
      <c r="D2675" s="303"/>
      <c r="E2675" s="303"/>
      <c r="F2675" s="303"/>
      <c r="G2675" s="303"/>
    </row>
    <row r="2676" spans="1:9" ht="36" hidden="1" customHeight="1">
      <c r="A2676" s="315" t="s">
        <v>164</v>
      </c>
      <c r="B2676" s="315"/>
      <c r="C2676" s="315"/>
      <c r="D2676" s="315"/>
      <c r="E2676" s="315"/>
      <c r="F2676" s="315"/>
      <c r="G2676" s="315"/>
      <c r="H2676" s="36"/>
      <c r="I2676" s="37"/>
    </row>
    <row r="2677" spans="1:9" s="40" customFormat="1" ht="3" hidden="1" customHeight="1">
      <c r="A2677" s="359"/>
      <c r="B2677" s="359"/>
      <c r="C2677" s="359"/>
      <c r="D2677" s="359"/>
      <c r="E2677" s="359"/>
      <c r="F2677" s="359"/>
      <c r="G2677" s="359"/>
      <c r="H2677" s="38"/>
      <c r="I2677" s="39"/>
    </row>
    <row r="2678" spans="1:9" s="40" customFormat="1" ht="32.25" hidden="1" customHeight="1">
      <c r="A2678" s="41" t="s">
        <v>55</v>
      </c>
      <c r="B2678" s="360" t="s">
        <v>165</v>
      </c>
      <c r="C2678" s="360"/>
      <c r="D2678" s="360"/>
      <c r="E2678" s="360"/>
      <c r="F2678" s="360"/>
      <c r="G2678" s="360"/>
      <c r="H2678" s="42" t="s">
        <v>166</v>
      </c>
      <c r="I2678" s="43"/>
    </row>
    <row r="2679" spans="1:9" s="40" customFormat="1" ht="32.25" hidden="1" customHeight="1">
      <c r="A2679" s="41" t="s">
        <v>55</v>
      </c>
      <c r="B2679" s="360" t="s">
        <v>167</v>
      </c>
      <c r="C2679" s="360"/>
      <c r="D2679" s="360"/>
      <c r="E2679" s="360"/>
      <c r="F2679" s="360"/>
      <c r="G2679" s="360"/>
      <c r="H2679" s="42" t="s">
        <v>168</v>
      </c>
      <c r="I2679" s="44"/>
    </row>
    <row r="2680" spans="1:9" s="40" customFormat="1" ht="32.25" hidden="1" customHeight="1">
      <c r="A2680" s="41" t="s">
        <v>55</v>
      </c>
      <c r="B2680" s="360" t="s">
        <v>169</v>
      </c>
      <c r="C2680" s="360"/>
      <c r="D2680" s="360"/>
      <c r="E2680" s="360"/>
      <c r="F2680" s="360"/>
      <c r="G2680" s="360"/>
      <c r="H2680" s="361" t="s">
        <v>170</v>
      </c>
      <c r="I2680" s="362"/>
    </row>
    <row r="2681" spans="1:9" s="48" customFormat="1" hidden="1">
      <c r="A2681" s="45" t="s">
        <v>81</v>
      </c>
      <c r="B2681" s="350" t="s">
        <v>171</v>
      </c>
      <c r="C2681" s="350"/>
      <c r="D2681" s="350"/>
      <c r="E2681" s="350"/>
      <c r="F2681" s="350"/>
      <c r="G2681" s="350"/>
      <c r="H2681" s="46"/>
      <c r="I2681" s="47"/>
    </row>
    <row r="2682" spans="1:9" s="49" customFormat="1" ht="10.5" hidden="1" customHeight="1">
      <c r="B2682" s="18"/>
      <c r="C2682" s="18"/>
      <c r="D2682" s="18"/>
      <c r="E2682" s="18"/>
      <c r="F2682" s="18"/>
      <c r="G2682" s="50"/>
    </row>
    <row r="2683" spans="1:9" s="52" customFormat="1" ht="24.75" hidden="1" customHeight="1">
      <c r="A2683" s="51" t="s">
        <v>1</v>
      </c>
      <c r="B2683" s="51" t="s">
        <v>172</v>
      </c>
      <c r="C2683" s="65"/>
      <c r="D2683" s="51" t="s">
        <v>173</v>
      </c>
      <c r="E2683" s="51" t="s">
        <v>174</v>
      </c>
      <c r="F2683" s="51" t="s">
        <v>175</v>
      </c>
      <c r="G2683" s="51" t="s">
        <v>176</v>
      </c>
      <c r="I2683" s="268"/>
    </row>
    <row r="2684" spans="1:9" ht="16.350000000000001" hidden="1" customHeight="1">
      <c r="A2684" s="54">
        <v>1</v>
      </c>
      <c r="B2684" s="55" t="s">
        <v>177</v>
      </c>
      <c r="C2684" s="202" t="s">
        <v>64</v>
      </c>
      <c r="D2684" s="57" t="s">
        <v>409</v>
      </c>
      <c r="E2684" s="57" t="str">
        <f>D2684</f>
        <v xml:space="preserve">Chở người </v>
      </c>
      <c r="F2684" s="57" t="str">
        <f>D2684</f>
        <v xml:space="preserve">Chở người </v>
      </c>
      <c r="G2684" s="57" t="str">
        <f>D2684</f>
        <v xml:space="preserve">Chở người </v>
      </c>
    </row>
    <row r="2685" spans="1:9" ht="18.600000000000001" hidden="1" customHeight="1">
      <c r="A2685" s="54">
        <v>2</v>
      </c>
      <c r="B2685" s="55" t="s">
        <v>178</v>
      </c>
      <c r="C2685" s="202" t="s">
        <v>64</v>
      </c>
      <c r="D2685" s="58" t="s">
        <v>304</v>
      </c>
      <c r="E2685" s="58" t="str">
        <f>D2685</f>
        <v>Ô tô con</v>
      </c>
      <c r="F2685" s="58" t="str">
        <f>D2685</f>
        <v>Ô tô con</v>
      </c>
      <c r="G2685" s="58" t="str">
        <f>D2685</f>
        <v>Ô tô con</v>
      </c>
    </row>
    <row r="2686" spans="1:9" hidden="1">
      <c r="A2686" s="59" t="s">
        <v>55</v>
      </c>
      <c r="B2686" s="55" t="s">
        <v>179</v>
      </c>
      <c r="C2686" s="202"/>
      <c r="D2686" s="58" t="str">
        <f>D2623</f>
        <v>MERCEDES - BENZ</v>
      </c>
      <c r="E2686" s="58" t="str">
        <f>D2686</f>
        <v>MERCEDES - BENZ</v>
      </c>
      <c r="F2686" s="58" t="str">
        <f>E2686</f>
        <v>MERCEDES - BENZ</v>
      </c>
      <c r="G2686" s="58" t="str">
        <f>F2686</f>
        <v>MERCEDES - BENZ</v>
      </c>
    </row>
    <row r="2687" spans="1:9" hidden="1">
      <c r="A2687" s="59" t="s">
        <v>55</v>
      </c>
      <c r="B2687" s="55" t="s">
        <v>3</v>
      </c>
      <c r="C2687" s="202"/>
      <c r="D2687" s="60">
        <f>D2625</f>
        <v>2020</v>
      </c>
      <c r="E2687" s="60">
        <v>2021</v>
      </c>
      <c r="F2687" s="60">
        <v>2021</v>
      </c>
      <c r="G2687" s="60">
        <v>2021</v>
      </c>
    </row>
    <row r="2688" spans="1:9" hidden="1">
      <c r="A2688" s="59" t="s">
        <v>55</v>
      </c>
      <c r="B2688" s="55" t="s">
        <v>4</v>
      </c>
      <c r="C2688" s="202"/>
      <c r="D2688" s="58" t="str">
        <f>D2624</f>
        <v>Tây Ban Nha</v>
      </c>
      <c r="E2688" s="58" t="str">
        <f>D2688</f>
        <v>Tây Ban Nha</v>
      </c>
      <c r="F2688" s="58" t="str">
        <f>D2688</f>
        <v>Tây Ban Nha</v>
      </c>
      <c r="G2688" s="58" t="str">
        <f>D2688</f>
        <v>Tây Ban Nha</v>
      </c>
    </row>
    <row r="2689" spans="1:9" ht="78.599999999999994" hidden="1" customHeight="1">
      <c r="A2689" s="54">
        <v>3</v>
      </c>
      <c r="B2689" s="55" t="s">
        <v>180</v>
      </c>
      <c r="C2689" s="203" t="s">
        <v>64</v>
      </c>
      <c r="D2689" s="152"/>
      <c r="E2689" s="153" t="s">
        <v>478</v>
      </c>
      <c r="F2689" s="153" t="s">
        <v>483</v>
      </c>
      <c r="G2689" s="153" t="s">
        <v>481</v>
      </c>
    </row>
    <row r="2690" spans="1:9" s="63" customFormat="1" ht="21" hidden="1" customHeight="1">
      <c r="A2690" s="54">
        <v>4</v>
      </c>
      <c r="B2690" s="61" t="s">
        <v>181</v>
      </c>
      <c r="C2690" s="204" t="s">
        <v>64</v>
      </c>
      <c r="D2690" s="62" t="s">
        <v>279</v>
      </c>
      <c r="E2690" s="62" t="s">
        <v>279</v>
      </c>
      <c r="F2690" s="62" t="s">
        <v>279</v>
      </c>
      <c r="G2690" s="62" t="s">
        <v>279</v>
      </c>
      <c r="I2690" s="19"/>
    </row>
    <row r="2691" spans="1:9" s="67" customFormat="1" ht="30.6" hidden="1" customHeight="1">
      <c r="A2691" s="64">
        <v>5</v>
      </c>
      <c r="B2691" s="65" t="s">
        <v>182</v>
      </c>
      <c r="C2691" s="205" t="s">
        <v>64</v>
      </c>
      <c r="D2691" s="66" t="s">
        <v>183</v>
      </c>
      <c r="E2691" s="66" t="s">
        <v>183</v>
      </c>
      <c r="F2691" s="66" t="s">
        <v>183</v>
      </c>
      <c r="G2691" s="66" t="s">
        <v>183</v>
      </c>
      <c r="I2691" s="68"/>
    </row>
    <row r="2692" spans="1:9" ht="16.7" hidden="1" customHeight="1">
      <c r="A2692" s="269">
        <v>6</v>
      </c>
      <c r="B2692" s="70" t="s">
        <v>184</v>
      </c>
      <c r="C2692" s="205" t="s">
        <v>64</v>
      </c>
      <c r="D2692" s="71"/>
      <c r="E2692" s="72">
        <v>2750000000</v>
      </c>
      <c r="F2692" s="72">
        <v>2690000000</v>
      </c>
      <c r="G2692" s="72">
        <v>2550000000</v>
      </c>
    </row>
    <row r="2693" spans="1:9" ht="21" hidden="1" customHeight="1">
      <c r="A2693" s="269">
        <v>7</v>
      </c>
      <c r="B2693" s="70" t="s">
        <v>185</v>
      </c>
      <c r="C2693" s="205" t="s">
        <v>64</v>
      </c>
      <c r="D2693" s="71"/>
      <c r="E2693" s="73">
        <v>0.92</v>
      </c>
      <c r="F2693" s="73">
        <v>0.92</v>
      </c>
      <c r="G2693" s="73">
        <v>0.92</v>
      </c>
      <c r="I2693" s="74" t="e">
        <f>E2807</f>
        <v>#REF!</v>
      </c>
    </row>
    <row r="2694" spans="1:9" ht="18" hidden="1" customHeight="1">
      <c r="A2694" s="269">
        <v>8</v>
      </c>
      <c r="B2694" s="70" t="s">
        <v>186</v>
      </c>
      <c r="C2694" s="205" t="s">
        <v>64</v>
      </c>
      <c r="D2694" s="71"/>
      <c r="E2694" s="75" t="s">
        <v>281</v>
      </c>
      <c r="F2694" s="75" t="s">
        <v>281</v>
      </c>
      <c r="G2694" s="75" t="s">
        <v>281</v>
      </c>
    </row>
    <row r="2695" spans="1:9" ht="20.45" hidden="1" customHeight="1">
      <c r="A2695" s="269">
        <v>9</v>
      </c>
      <c r="B2695" s="65" t="s">
        <v>187</v>
      </c>
      <c r="C2695" s="205" t="s">
        <v>64</v>
      </c>
      <c r="D2695" s="76" t="s">
        <v>188</v>
      </c>
      <c r="E2695" s="76" t="s">
        <v>188</v>
      </c>
      <c r="F2695" s="76" t="s">
        <v>188</v>
      </c>
      <c r="G2695" s="76" t="s">
        <v>188</v>
      </c>
    </row>
    <row r="2696" spans="1:9" ht="16.7" hidden="1" customHeight="1">
      <c r="A2696" s="77" t="s">
        <v>55</v>
      </c>
      <c r="B2696" s="65" t="s">
        <v>69</v>
      </c>
      <c r="C2696" s="205"/>
      <c r="D2696" s="76" t="str">
        <f>D2629</f>
        <v>Xanh</v>
      </c>
      <c r="E2696" s="76" t="s">
        <v>385</v>
      </c>
      <c r="F2696" s="76" t="s">
        <v>277</v>
      </c>
      <c r="G2696" s="76" t="s">
        <v>411</v>
      </c>
    </row>
    <row r="2697" spans="1:9" ht="16.7" hidden="1" customHeight="1">
      <c r="A2697" s="77" t="s">
        <v>55</v>
      </c>
      <c r="B2697" s="65" t="s">
        <v>189</v>
      </c>
      <c r="C2697" s="205"/>
      <c r="D2697" s="76" t="str">
        <f>D2637</f>
        <v>51H - 6671.97</v>
      </c>
      <c r="E2697" s="76" t="s">
        <v>280</v>
      </c>
      <c r="F2697" s="76" t="s">
        <v>280</v>
      </c>
      <c r="G2697" s="76" t="s">
        <v>280</v>
      </c>
    </row>
    <row r="2698" spans="1:9" ht="16.7" hidden="1" customHeight="1">
      <c r="A2698" s="77" t="s">
        <v>55</v>
      </c>
      <c r="B2698" s="65" t="s">
        <v>190</v>
      </c>
      <c r="C2698" s="205"/>
      <c r="D2698" s="76">
        <v>55041</v>
      </c>
      <c r="E2698" s="76">
        <v>28000</v>
      </c>
      <c r="F2698" s="76">
        <v>7034</v>
      </c>
      <c r="G2698" s="76">
        <v>13000</v>
      </c>
    </row>
    <row r="2699" spans="1:9" ht="30.6" hidden="1" customHeight="1">
      <c r="A2699" s="64">
        <v>10</v>
      </c>
      <c r="B2699" s="65" t="s">
        <v>283</v>
      </c>
      <c r="C2699" s="205" t="s">
        <v>64</v>
      </c>
      <c r="D2699" s="71"/>
      <c r="E2699" s="79">
        <f>E2692*E2693</f>
        <v>2530000000</v>
      </c>
      <c r="F2699" s="79">
        <f>F2692*F2693</f>
        <v>2474800000</v>
      </c>
      <c r="G2699" s="79">
        <f>G2692*G2693</f>
        <v>2346000000</v>
      </c>
    </row>
    <row r="2700" spans="1:9" ht="18.600000000000001" hidden="1" customHeight="1">
      <c r="A2700" s="269">
        <v>11</v>
      </c>
      <c r="B2700" s="70" t="s">
        <v>191</v>
      </c>
      <c r="C2700" s="205" t="s">
        <v>64</v>
      </c>
      <c r="D2700" s="80"/>
      <c r="E2700" s="16" t="s">
        <v>479</v>
      </c>
      <c r="F2700" s="81" t="s">
        <v>480</v>
      </c>
      <c r="G2700" s="81" t="s">
        <v>482</v>
      </c>
    </row>
    <row r="2701" spans="1:9" ht="21" hidden="1" customHeight="1">
      <c r="A2701" s="269">
        <v>12</v>
      </c>
      <c r="B2701" s="70" t="s">
        <v>192</v>
      </c>
      <c r="C2701" s="205" t="s">
        <v>64</v>
      </c>
      <c r="D2701" s="82"/>
      <c r="E2701" s="82" t="str">
        <f>D2690</f>
        <v>Tháng 10 năm 2023</v>
      </c>
      <c r="F2701" s="82" t="str">
        <f>E2701</f>
        <v>Tháng 10 năm 2023</v>
      </c>
      <c r="G2701" s="82" t="str">
        <f>E2701</f>
        <v>Tháng 10 năm 2023</v>
      </c>
    </row>
    <row r="2702" spans="1:9" hidden="1">
      <c r="G2702" s="83"/>
    </row>
    <row r="2703" spans="1:9" ht="22.5" hidden="1" customHeight="1">
      <c r="A2703" s="303" t="s">
        <v>193</v>
      </c>
      <c r="B2703" s="303"/>
      <c r="C2703" s="303"/>
      <c r="D2703" s="303"/>
      <c r="E2703" s="303"/>
      <c r="F2703" s="303"/>
      <c r="G2703" s="303"/>
    </row>
    <row r="2704" spans="1:9" s="40" customFormat="1" ht="54.75" hidden="1" customHeight="1">
      <c r="A2704" s="337" t="s">
        <v>194</v>
      </c>
      <c r="B2704" s="337"/>
      <c r="C2704" s="337"/>
      <c r="D2704" s="337"/>
      <c r="E2704" s="337"/>
      <c r="F2704" s="337"/>
      <c r="G2704" s="337"/>
      <c r="I2704" s="85"/>
    </row>
    <row r="2705" spans="1:9" s="40" customFormat="1" ht="72" hidden="1" customHeight="1">
      <c r="A2705" s="337" t="s">
        <v>195</v>
      </c>
      <c r="B2705" s="337"/>
      <c r="C2705" s="337"/>
      <c r="D2705" s="337"/>
      <c r="E2705" s="337"/>
      <c r="F2705" s="337"/>
      <c r="G2705" s="337"/>
      <c r="I2705" s="85"/>
    </row>
    <row r="2706" spans="1:9" s="40" customFormat="1" ht="21" hidden="1" customHeight="1">
      <c r="A2706" s="363" t="s">
        <v>196</v>
      </c>
      <c r="B2706" s="363"/>
      <c r="C2706" s="363"/>
      <c r="D2706" s="363"/>
      <c r="E2706" s="363"/>
      <c r="F2706" s="363"/>
      <c r="G2706" s="363"/>
      <c r="I2706" s="85"/>
    </row>
    <row r="2707" spans="1:9" s="40" customFormat="1" ht="21" hidden="1" customHeight="1">
      <c r="A2707" s="86" t="s">
        <v>55</v>
      </c>
      <c r="B2707" s="337" t="s">
        <v>197</v>
      </c>
      <c r="C2707" s="337"/>
      <c r="D2707" s="337"/>
      <c r="E2707" s="337"/>
      <c r="F2707" s="337"/>
      <c r="G2707" s="337"/>
      <c r="I2707" s="85"/>
    </row>
    <row r="2708" spans="1:9" s="40" customFormat="1" ht="21" hidden="1" customHeight="1">
      <c r="A2708" s="87"/>
      <c r="B2708" s="88" t="s">
        <v>198</v>
      </c>
      <c r="C2708" s="88"/>
      <c r="D2708" s="355" t="str">
        <f>D2771&amp;". Do lấy TSĐG làm chuẩn nên tổ thẩm định đánh giá TSĐG đạt tỷ lệ 100%"</f>
        <v>Giấy đăng ký xe, đăng kiểm xe. Do lấy TSĐG làm chuẩn nên tổ thẩm định đánh giá TSĐG đạt tỷ lệ 100%</v>
      </c>
      <c r="E2708" s="356"/>
      <c r="F2708" s="356"/>
      <c r="G2708" s="356"/>
      <c r="I2708" s="85"/>
    </row>
    <row r="2709" spans="1:9" s="40" customFormat="1" ht="21" hidden="1" customHeight="1">
      <c r="A2709" s="86" t="s">
        <v>199</v>
      </c>
      <c r="B2709" s="88" t="s">
        <v>200</v>
      </c>
      <c r="C2709" s="88" t="s">
        <v>64</v>
      </c>
      <c r="D2709" s="358" t="str">
        <f>E2771</f>
        <v>Giấy đăng ký xe, đăng kiểm xe</v>
      </c>
      <c r="E2709" s="358"/>
      <c r="F2709" s="332" t="str">
        <f>IF(D2710&gt;100%,"Lợi thế hơn tài sản thẩm định giá",IF(D2710=100%,"Tương đương tài sản thẩm định giá",IF(D2710&lt;100%,"Kém lợi thế hơn tài sản thẩm định giá")))</f>
        <v>Tương đương tài sản thẩm định giá</v>
      </c>
      <c r="G2709" s="332"/>
      <c r="I2709" s="85"/>
    </row>
    <row r="2710" spans="1:9" s="40" customFormat="1" ht="21" hidden="1" customHeight="1">
      <c r="A2710" s="86"/>
      <c r="B2710" s="271" t="s">
        <v>201</v>
      </c>
      <c r="C2710" s="88" t="s">
        <v>64</v>
      </c>
      <c r="D2710" s="90">
        <f>E2772</f>
        <v>1</v>
      </c>
      <c r="E2710" s="271"/>
      <c r="F2710" s="271"/>
      <c r="G2710" s="272"/>
      <c r="I2710" s="85"/>
    </row>
    <row r="2711" spans="1:9" s="40" customFormat="1" ht="21" hidden="1" customHeight="1">
      <c r="A2711" s="86" t="s">
        <v>199</v>
      </c>
      <c r="B2711" s="88" t="s">
        <v>202</v>
      </c>
      <c r="C2711" s="88" t="s">
        <v>64</v>
      </c>
      <c r="D2711" s="91" t="str">
        <f>F2771</f>
        <v>Giấy đăng ký xe, đăng kiểm xe</v>
      </c>
      <c r="E2711" s="92"/>
      <c r="F2711" s="332" t="str">
        <f>IF(D2712&gt;100%,"Lợi thế hơn tài sản thẩm định giá",IF(D2712=100%,"Tương đương tài sản thẩm định giá",IF(D2712&lt;100%,"Kém lợi thế hơn tài sản thẩm định giá")))</f>
        <v>Tương đương tài sản thẩm định giá</v>
      </c>
      <c r="G2711" s="332"/>
      <c r="I2711" s="85"/>
    </row>
    <row r="2712" spans="1:9" s="40" customFormat="1" ht="21" hidden="1" customHeight="1">
      <c r="A2712" s="86"/>
      <c r="B2712" s="271" t="s">
        <v>203</v>
      </c>
      <c r="C2712" s="88" t="s">
        <v>64</v>
      </c>
      <c r="D2712" s="90">
        <f>F2772</f>
        <v>1</v>
      </c>
      <c r="E2712" s="271"/>
      <c r="F2712" s="271"/>
      <c r="G2712" s="272"/>
      <c r="I2712" s="85"/>
    </row>
    <row r="2713" spans="1:9" s="40" customFormat="1" ht="21" hidden="1" customHeight="1">
      <c r="A2713" s="86" t="s">
        <v>199</v>
      </c>
      <c r="B2713" s="88" t="s">
        <v>204</v>
      </c>
      <c r="C2713" s="88" t="s">
        <v>64</v>
      </c>
      <c r="D2713" s="91" t="str">
        <f>G2771</f>
        <v>Giấy đăng ký xe, đăng kiểm xe</v>
      </c>
      <c r="E2713" s="92"/>
      <c r="F2713" s="332" t="str">
        <f>IF(D2714&gt;100%,"Lợi thế hơn tài sản thẩm định giá",IF(D2714=100%,"Tương đương tài sản thẩm định giá",IF(D2714&lt;100%,"Kém lợi thế hơn tài sản thẩm định giá")))</f>
        <v>Tương đương tài sản thẩm định giá</v>
      </c>
      <c r="G2713" s="332"/>
      <c r="I2713" s="85"/>
    </row>
    <row r="2714" spans="1:9" s="40" customFormat="1" ht="21" hidden="1" customHeight="1">
      <c r="A2714" s="86"/>
      <c r="B2714" s="271" t="s">
        <v>205</v>
      </c>
      <c r="C2714" s="88" t="s">
        <v>64</v>
      </c>
      <c r="D2714" s="90">
        <f>G2772</f>
        <v>1</v>
      </c>
      <c r="E2714" s="271"/>
      <c r="F2714" s="271"/>
      <c r="G2714" s="271"/>
      <c r="I2714" s="85"/>
    </row>
    <row r="2715" spans="1:9" s="40" customFormat="1" ht="21" hidden="1" customHeight="1">
      <c r="A2715" s="86" t="s">
        <v>55</v>
      </c>
      <c r="B2715" s="337" t="s">
        <v>206</v>
      </c>
      <c r="C2715" s="337"/>
      <c r="D2715" s="337"/>
      <c r="E2715" s="337"/>
      <c r="F2715" s="337"/>
      <c r="G2715" s="337"/>
      <c r="I2715" s="85"/>
    </row>
    <row r="2716" spans="1:9" s="40" customFormat="1" ht="21" hidden="1" customHeight="1">
      <c r="A2716" s="87"/>
      <c r="B2716" s="88" t="s">
        <v>198</v>
      </c>
      <c r="C2716" s="88"/>
      <c r="D2716" s="355" t="str">
        <f>D2776&amp;". Do lấy TSĐG làm chuẩn nên tổ thẩm định đánh giá TSĐG đạt tỷ lệ 100%"</f>
        <v>2020. Do lấy TSĐG làm chuẩn nên tổ thẩm định đánh giá TSĐG đạt tỷ lệ 100%</v>
      </c>
      <c r="E2716" s="356"/>
      <c r="F2716" s="356"/>
      <c r="G2716" s="356"/>
      <c r="I2716" s="85"/>
    </row>
    <row r="2717" spans="1:9" s="40" customFormat="1" ht="21" hidden="1" customHeight="1">
      <c r="A2717" s="86" t="s">
        <v>199</v>
      </c>
      <c r="B2717" s="88" t="s">
        <v>200</v>
      </c>
      <c r="C2717" s="88" t="s">
        <v>64</v>
      </c>
      <c r="D2717" s="358" t="s">
        <v>207</v>
      </c>
      <c r="E2717" s="358"/>
      <c r="F2717" s="332" t="str">
        <f>IF(D2718&gt;100%,"Lợi thế hơn tài sản thẩm định giá",IF(D2718=100%,"Tương đương tài sản thẩm định giá",IF(D2718&lt;100%,"Kém lợi thế hơn tài sản thẩm định giá")))</f>
        <v>Lợi thế hơn tài sản thẩm định giá</v>
      </c>
      <c r="G2717" s="332"/>
      <c r="I2717" s="85"/>
    </row>
    <row r="2718" spans="1:9" s="40" customFormat="1" ht="21" hidden="1" customHeight="1">
      <c r="A2718" s="86"/>
      <c r="B2718" s="271" t="s">
        <v>201</v>
      </c>
      <c r="C2718" s="88" t="s">
        <v>64</v>
      </c>
      <c r="D2718" s="90">
        <f>E2777</f>
        <v>1.05</v>
      </c>
      <c r="E2718" s="271"/>
      <c r="F2718" s="271"/>
      <c r="G2718" s="272"/>
      <c r="I2718" s="85"/>
    </row>
    <row r="2719" spans="1:9" s="40" customFormat="1" ht="21" hidden="1" customHeight="1">
      <c r="A2719" s="86" t="s">
        <v>199</v>
      </c>
      <c r="B2719" s="88" t="s">
        <v>202</v>
      </c>
      <c r="C2719" s="88" t="s">
        <v>64</v>
      </c>
      <c r="D2719" s="91" t="s">
        <v>207</v>
      </c>
      <c r="E2719" s="92"/>
      <c r="F2719" s="332" t="str">
        <f>IF(D2720&gt;100%,"Lợi thế hơn tài sản thẩm định giá",IF(D2720=100%,"Tương đương tài sản thẩm định giá",IF(D2720&lt;100%,"Kém lợi thế hơn tài sản thẩm định giá")))</f>
        <v>Lợi thế hơn tài sản thẩm định giá</v>
      </c>
      <c r="G2719" s="332"/>
      <c r="I2719" s="85"/>
    </row>
    <row r="2720" spans="1:9" s="40" customFormat="1" ht="21" hidden="1" customHeight="1">
      <c r="A2720" s="86"/>
      <c r="B2720" s="271" t="s">
        <v>203</v>
      </c>
      <c r="C2720" s="88" t="s">
        <v>64</v>
      </c>
      <c r="D2720" s="90">
        <f>F2777</f>
        <v>1.05</v>
      </c>
      <c r="E2720" s="271"/>
      <c r="F2720" s="271"/>
      <c r="G2720" s="272"/>
      <c r="I2720" s="85"/>
    </row>
    <row r="2721" spans="1:9" s="40" customFormat="1" ht="21" hidden="1" customHeight="1">
      <c r="A2721" s="86" t="s">
        <v>199</v>
      </c>
      <c r="B2721" s="88" t="s">
        <v>204</v>
      </c>
      <c r="C2721" s="88" t="s">
        <v>64</v>
      </c>
      <c r="D2721" s="91" t="s">
        <v>207</v>
      </c>
      <c r="E2721" s="92"/>
      <c r="F2721" s="332" t="str">
        <f>IF(D2722&gt;100%,"Lợi thế hơn tài sản thẩm định giá",IF(D2722=100%,"Tương đương tài sản thẩm định giá",IF(D2722&lt;100%,"Kém lợi thế hơn tài sản thẩm định giá")))</f>
        <v>Lợi thế hơn tài sản thẩm định giá</v>
      </c>
      <c r="G2721" s="332"/>
      <c r="I2721" s="85"/>
    </row>
    <row r="2722" spans="1:9" s="40" customFormat="1" ht="21" hidden="1" customHeight="1">
      <c r="A2722" s="86"/>
      <c r="B2722" s="271" t="s">
        <v>205</v>
      </c>
      <c r="C2722" s="88" t="s">
        <v>64</v>
      </c>
      <c r="D2722" s="90">
        <f>G2777</f>
        <v>1.05</v>
      </c>
      <c r="E2722" s="271"/>
      <c r="F2722" s="271"/>
      <c r="G2722" s="271"/>
      <c r="I2722" s="85"/>
    </row>
    <row r="2723" spans="1:9" s="272" customFormat="1" ht="21" hidden="1" customHeight="1">
      <c r="A2723" s="86" t="s">
        <v>55</v>
      </c>
      <c r="B2723" s="337" t="s">
        <v>208</v>
      </c>
      <c r="C2723" s="337"/>
      <c r="D2723" s="337"/>
      <c r="E2723" s="337"/>
      <c r="F2723" s="337"/>
      <c r="G2723" s="337"/>
      <c r="I2723" s="93"/>
    </row>
    <row r="2724" spans="1:9" s="272" customFormat="1" ht="23.45" hidden="1" customHeight="1">
      <c r="A2724" s="87"/>
      <c r="B2724" s="88" t="s">
        <v>198</v>
      </c>
      <c r="C2724" s="88"/>
      <c r="D2724" s="355" t="str">
        <f>D2781&amp;". Do lấy TSĐG làm chuẩn nên tổ thẩm định đánh giá TSĐG đạt tỷ lệ 100%"</f>
        <v>Xanh. Do lấy TSĐG làm chuẩn nên tổ thẩm định đánh giá TSĐG đạt tỷ lệ 100%</v>
      </c>
      <c r="E2724" s="356"/>
      <c r="F2724" s="356"/>
      <c r="G2724" s="356"/>
      <c r="I2724" s="93"/>
    </row>
    <row r="2725" spans="1:9" s="272" customFormat="1" ht="21" hidden="1" customHeight="1">
      <c r="A2725" s="86" t="s">
        <v>199</v>
      </c>
      <c r="B2725" s="88" t="s">
        <v>200</v>
      </c>
      <c r="C2725" s="88" t="s">
        <v>64</v>
      </c>
      <c r="D2725" s="358" t="str">
        <f>E2781</f>
        <v>Đỏ</v>
      </c>
      <c r="E2725" s="358"/>
      <c r="F2725" s="332" t="str">
        <f>IF(D2726&gt;100%,"Lợi thế hơn tài sản thẩm định giá",IF(D2726=100%,"Tương đương tài sản thẩm định giá",IF(D2726&lt;100%,"Kém lợi thế hơn tài sản thẩm định giá")))</f>
        <v>Tương đương tài sản thẩm định giá</v>
      </c>
      <c r="G2725" s="332"/>
      <c r="I2725" s="93"/>
    </row>
    <row r="2726" spans="1:9" s="272" customFormat="1" ht="21" hidden="1" customHeight="1">
      <c r="A2726" s="86"/>
      <c r="B2726" s="271" t="s">
        <v>201</v>
      </c>
      <c r="C2726" s="88" t="s">
        <v>64</v>
      </c>
      <c r="D2726" s="90">
        <v>1</v>
      </c>
      <c r="E2726" s="271"/>
      <c r="F2726" s="271"/>
      <c r="I2726" s="93"/>
    </row>
    <row r="2727" spans="1:9" s="272" customFormat="1" ht="21" hidden="1" customHeight="1">
      <c r="A2727" s="86" t="s">
        <v>199</v>
      </c>
      <c r="B2727" s="88" t="s">
        <v>202</v>
      </c>
      <c r="C2727" s="88" t="s">
        <v>64</v>
      </c>
      <c r="D2727" s="91" t="str">
        <f>F2781</f>
        <v>Trắng</v>
      </c>
      <c r="E2727" s="92"/>
      <c r="F2727" s="332" t="str">
        <f>IF(D2728&gt;100%,"Lợi thế hơn tài sản thẩm định giá",IF(D2728=100%,"Tương đương tài sản thẩm định giá",IF(D2728&lt;100%,"Kém lợi thế hơn tài sản thẩm định giá")))</f>
        <v>Tương đương tài sản thẩm định giá</v>
      </c>
      <c r="G2727" s="332"/>
      <c r="I2727" s="93"/>
    </row>
    <row r="2728" spans="1:9" s="272" customFormat="1" ht="21" hidden="1" customHeight="1">
      <c r="A2728" s="86"/>
      <c r="B2728" s="271" t="s">
        <v>203</v>
      </c>
      <c r="C2728" s="88" t="s">
        <v>64</v>
      </c>
      <c r="D2728" s="90">
        <v>1</v>
      </c>
      <c r="E2728" s="271"/>
      <c r="F2728" s="271"/>
      <c r="I2728" s="93"/>
    </row>
    <row r="2729" spans="1:9" s="272" customFormat="1" ht="21" hidden="1" customHeight="1">
      <c r="A2729" s="86" t="s">
        <v>199</v>
      </c>
      <c r="B2729" s="88" t="s">
        <v>204</v>
      </c>
      <c r="C2729" s="88" t="s">
        <v>64</v>
      </c>
      <c r="D2729" s="91" t="str">
        <f>G2781</f>
        <v>Xanh</v>
      </c>
      <c r="E2729" s="92"/>
      <c r="F2729" s="332" t="str">
        <f>IF(D2730&gt;100%,"Lợi thế hơn tài sản thẩm định giá",IF(D2730=100%,"Tương đương tài sản thẩm định giá",IF(D2730&lt;100%,"Kém lợi thế hơn tài sản thẩm định giá")))</f>
        <v>Lợi thế hơn tài sản thẩm định giá</v>
      </c>
      <c r="G2729" s="332"/>
      <c r="I2729" s="93"/>
    </row>
    <row r="2730" spans="1:9" s="272" customFormat="1" ht="21" hidden="1" customHeight="1">
      <c r="A2730" s="86"/>
      <c r="B2730" s="271" t="s">
        <v>205</v>
      </c>
      <c r="C2730" s="88" t="s">
        <v>64</v>
      </c>
      <c r="D2730" s="90">
        <v>1.05</v>
      </c>
      <c r="E2730" s="271"/>
      <c r="F2730" s="271"/>
      <c r="G2730" s="271"/>
      <c r="I2730" s="93"/>
    </row>
    <row r="2731" spans="1:9" s="272" customFormat="1" ht="21" hidden="1" customHeight="1">
      <c r="A2731" s="94" t="s">
        <v>55</v>
      </c>
      <c r="B2731" s="357" t="s">
        <v>209</v>
      </c>
      <c r="C2731" s="337"/>
      <c r="D2731" s="337"/>
      <c r="E2731" s="337"/>
      <c r="F2731" s="337"/>
      <c r="G2731" s="337"/>
      <c r="I2731" s="93"/>
    </row>
    <row r="2732" spans="1:9" s="272" customFormat="1" ht="21" hidden="1" customHeight="1">
      <c r="A2732" s="87"/>
      <c r="B2732" s="88" t="s">
        <v>198</v>
      </c>
      <c r="C2732" s="88"/>
      <c r="D2732" s="355" t="str">
        <f>D2786&amp;". Do lấy TSĐG làm chuẩn nên tổ thẩm định đánh giá TSĐG đạt tỷ lệ 100%"</f>
        <v>51H - 6671.97. Do lấy TSĐG làm chuẩn nên tổ thẩm định đánh giá TSĐG đạt tỷ lệ 100%</v>
      </c>
      <c r="E2732" s="356"/>
      <c r="F2732" s="356"/>
      <c r="G2732" s="356"/>
      <c r="I2732" s="93"/>
    </row>
    <row r="2733" spans="1:9" s="272" customFormat="1" ht="21" hidden="1" customHeight="1">
      <c r="A2733" s="86" t="s">
        <v>199</v>
      </c>
      <c r="B2733" s="88" t="s">
        <v>200</v>
      </c>
      <c r="C2733" s="88" t="s">
        <v>64</v>
      </c>
      <c r="D2733" s="354" t="str">
        <f>E2786</f>
        <v>Hà Nội</v>
      </c>
      <c r="E2733" s="331"/>
      <c r="F2733" s="332" t="str">
        <f>IF(D2734&gt;100%,"Lợi thế hơn tài sản thẩm định giá",IF(D2734=100%,"Tương đương tài sản thẩm định giá",IF(D2734&lt;100%,"Kém lợi thế hơn tài sản thẩm định giá")))</f>
        <v>Tương đương tài sản thẩm định giá</v>
      </c>
      <c r="G2733" s="332"/>
      <c r="I2733" s="93"/>
    </row>
    <row r="2734" spans="1:9" s="272" customFormat="1" ht="21" hidden="1" customHeight="1">
      <c r="A2734" s="86"/>
      <c r="B2734" s="271" t="s">
        <v>201</v>
      </c>
      <c r="C2734" s="88" t="s">
        <v>64</v>
      </c>
      <c r="D2734" s="90">
        <v>1</v>
      </c>
      <c r="F2734" s="271"/>
      <c r="G2734" s="271"/>
      <c r="I2734" s="93"/>
    </row>
    <row r="2735" spans="1:9" s="272" customFormat="1" ht="21" hidden="1" customHeight="1">
      <c r="A2735" s="86" t="s">
        <v>199</v>
      </c>
      <c r="B2735" s="88" t="s">
        <v>202</v>
      </c>
      <c r="C2735" s="88" t="s">
        <v>64</v>
      </c>
      <c r="D2735" s="354" t="str">
        <f>F2786</f>
        <v>Hà Nội</v>
      </c>
      <c r="E2735" s="331"/>
      <c r="F2735" s="332" t="str">
        <f>IF(D2736&gt;100%,"Lợi thế hơn tài sản thẩm định giá",IF(D2736=100%,"Tương đương tài sản thẩm định giá",IF(D2736&lt;100%,"Kém lợi thế hơn tài sản thẩm định giá")))</f>
        <v>Tương đương tài sản thẩm định giá</v>
      </c>
      <c r="G2735" s="332"/>
      <c r="I2735" s="93"/>
    </row>
    <row r="2736" spans="1:9" s="272" customFormat="1" ht="21" hidden="1" customHeight="1">
      <c r="A2736" s="86"/>
      <c r="B2736" s="271" t="s">
        <v>203</v>
      </c>
      <c r="C2736" s="88" t="s">
        <v>64</v>
      </c>
      <c r="D2736" s="90">
        <v>1</v>
      </c>
      <c r="F2736" s="271"/>
      <c r="G2736" s="271"/>
      <c r="I2736" s="93"/>
    </row>
    <row r="2737" spans="1:9" s="272" customFormat="1" ht="21" hidden="1" customHeight="1">
      <c r="A2737" s="86" t="s">
        <v>199</v>
      </c>
      <c r="B2737" s="88" t="s">
        <v>204</v>
      </c>
      <c r="C2737" s="88" t="s">
        <v>64</v>
      </c>
      <c r="D2737" s="354" t="str">
        <f>G2786</f>
        <v>Hà Nội</v>
      </c>
      <c r="E2737" s="331"/>
      <c r="F2737" s="332" t="str">
        <f>IF(D2738&gt;100%,"Lợi thế hơn tài sản thẩm định giá",IF(D2738=100%,"Tương đương tài sản thẩm định giá",IF(D2738&lt;100%,"Kém lợi thế hơn tài sản thẩm định giá")))</f>
        <v>Tương đương tài sản thẩm định giá</v>
      </c>
      <c r="G2737" s="332"/>
      <c r="I2737" s="93"/>
    </row>
    <row r="2738" spans="1:9" s="272" customFormat="1" ht="21" hidden="1" customHeight="1">
      <c r="A2738" s="86"/>
      <c r="B2738" s="271" t="s">
        <v>205</v>
      </c>
      <c r="C2738" s="88" t="s">
        <v>64</v>
      </c>
      <c r="D2738" s="90">
        <v>1</v>
      </c>
      <c r="E2738" s="271"/>
      <c r="F2738" s="271"/>
      <c r="G2738" s="271"/>
      <c r="I2738" s="93"/>
    </row>
    <row r="2739" spans="1:9" s="272" customFormat="1" ht="21" hidden="1" customHeight="1">
      <c r="A2739" s="94" t="s">
        <v>55</v>
      </c>
      <c r="B2739" s="337" t="s">
        <v>210</v>
      </c>
      <c r="C2739" s="337"/>
      <c r="D2739" s="337"/>
      <c r="E2739" s="337"/>
      <c r="F2739" s="337"/>
      <c r="G2739" s="337"/>
      <c r="I2739" s="93"/>
    </row>
    <row r="2740" spans="1:9" s="272" customFormat="1" ht="21" hidden="1" customHeight="1">
      <c r="A2740" s="87"/>
      <c r="B2740" s="88" t="s">
        <v>198</v>
      </c>
      <c r="C2740" s="88"/>
      <c r="D2740" s="355" t="str">
        <f>D2791&amp;". Do lấy TSĐG làm chuẩn nên tổ thẩm định đánh giá TSĐG đạt tỷ lệ 100%"</f>
        <v>55041. Do lấy TSĐG làm chuẩn nên tổ thẩm định đánh giá TSĐG đạt tỷ lệ 100%</v>
      </c>
      <c r="E2740" s="356"/>
      <c r="F2740" s="356"/>
      <c r="G2740" s="356"/>
      <c r="I2740" s="93"/>
    </row>
    <row r="2741" spans="1:9" s="272" customFormat="1" ht="21" hidden="1" customHeight="1">
      <c r="A2741" s="86" t="s">
        <v>199</v>
      </c>
      <c r="B2741" s="88" t="s">
        <v>200</v>
      </c>
      <c r="C2741" s="88" t="s">
        <v>64</v>
      </c>
      <c r="D2741" s="91">
        <f>E2791</f>
        <v>28000</v>
      </c>
      <c r="E2741" s="92"/>
      <c r="F2741" s="332" t="str">
        <f>IF(D2742&gt;100%,"Lợi thế hơn tài sản thẩm định giá",IF(D2742=100%,"Tương đương tài sản thẩm định giá",IF(D2742&lt;100%,"Kém lợi thế hơn tài sản thẩm định giá")))</f>
        <v>Lợi thế hơn tài sản thẩm định giá</v>
      </c>
      <c r="G2741" s="332"/>
      <c r="I2741" s="93"/>
    </row>
    <row r="2742" spans="1:9" s="272" customFormat="1" ht="21" hidden="1" customHeight="1">
      <c r="A2742" s="87"/>
      <c r="B2742" s="271" t="s">
        <v>201</v>
      </c>
      <c r="C2742" s="88" t="s">
        <v>64</v>
      </c>
      <c r="D2742" s="90">
        <v>1.03</v>
      </c>
      <c r="E2742" s="271"/>
      <c r="F2742" s="271"/>
      <c r="G2742" s="271"/>
      <c r="I2742" s="93"/>
    </row>
    <row r="2743" spans="1:9" s="272" customFormat="1" ht="21" hidden="1" customHeight="1">
      <c r="A2743" s="86" t="s">
        <v>199</v>
      </c>
      <c r="B2743" s="88" t="s">
        <v>202</v>
      </c>
      <c r="C2743" s="88" t="s">
        <v>64</v>
      </c>
      <c r="D2743" s="91">
        <f>F2791</f>
        <v>7034</v>
      </c>
      <c r="E2743" s="92"/>
      <c r="F2743" s="332" t="str">
        <f>IF(D2744&gt;100%,"Lợi thế hơn tài sản thẩm định giá",IF(D2744=100%,"Tương đương tài sản thẩm định giá",IF(D2744&lt;100%,"Kém lợi thế hơn tài sản thẩm định giá")))</f>
        <v>Lợi thế hơn tài sản thẩm định giá</v>
      </c>
      <c r="G2743" s="332"/>
      <c r="I2743" s="93"/>
    </row>
    <row r="2744" spans="1:9" s="272" customFormat="1" ht="21" hidden="1" customHeight="1">
      <c r="A2744" s="87"/>
      <c r="B2744" s="271" t="s">
        <v>203</v>
      </c>
      <c r="C2744" s="88" t="s">
        <v>64</v>
      </c>
      <c r="D2744" s="90">
        <v>1.03</v>
      </c>
      <c r="E2744" s="271"/>
      <c r="F2744" s="271"/>
      <c r="G2744" s="271"/>
      <c r="I2744" s="93"/>
    </row>
    <row r="2745" spans="1:9" s="272" customFormat="1" ht="21" hidden="1" customHeight="1">
      <c r="A2745" s="86" t="s">
        <v>199</v>
      </c>
      <c r="B2745" s="88" t="s">
        <v>204</v>
      </c>
      <c r="C2745" s="88" t="s">
        <v>64</v>
      </c>
      <c r="D2745" s="91">
        <f>G2791</f>
        <v>13000</v>
      </c>
      <c r="E2745" s="92"/>
      <c r="F2745" s="332" t="str">
        <f>IF(D2746&gt;100%,"Lợi thế hơn tài sản thẩm định giá",IF(D2746=100%,"Tương đương tài sản thẩm định giá",IF(D2746&lt;100%,"Kém lợi thế hơn tài sản thẩm định giá")))</f>
        <v>Lợi thế hơn tài sản thẩm định giá</v>
      </c>
      <c r="G2745" s="332"/>
      <c r="I2745" s="93"/>
    </row>
    <row r="2746" spans="1:9" s="272" customFormat="1" ht="21" hidden="1" customHeight="1">
      <c r="A2746" s="87"/>
      <c r="B2746" s="271" t="s">
        <v>205</v>
      </c>
      <c r="C2746" s="88" t="s">
        <v>64</v>
      </c>
      <c r="D2746" s="90">
        <v>1.05</v>
      </c>
      <c r="E2746" s="271"/>
      <c r="F2746" s="271"/>
      <c r="G2746" s="271"/>
      <c r="I2746" s="93"/>
    </row>
    <row r="2747" spans="1:9" s="272" customFormat="1" ht="21" hidden="1" customHeight="1">
      <c r="A2747" s="94" t="s">
        <v>55</v>
      </c>
      <c r="B2747" s="357" t="s">
        <v>211</v>
      </c>
      <c r="C2747" s="337"/>
      <c r="D2747" s="337"/>
      <c r="E2747" s="337"/>
      <c r="F2747" s="337"/>
      <c r="G2747" s="337"/>
      <c r="I2747" s="93"/>
    </row>
    <row r="2748" spans="1:9" s="272" customFormat="1" ht="21" hidden="1" customHeight="1">
      <c r="A2748" s="87"/>
      <c r="B2748" s="88" t="s">
        <v>198</v>
      </c>
      <c r="C2748" s="88"/>
      <c r="D2748" s="355" t="e">
        <f>#REF!&amp;". Do lấy TSĐG làm chuẩn nên tổ thẩm định đánh giá TSĐG đạt tỷ lệ 100%"</f>
        <v>#REF!</v>
      </c>
      <c r="E2748" s="356"/>
      <c r="F2748" s="356"/>
      <c r="G2748" s="356"/>
      <c r="I2748" s="93"/>
    </row>
    <row r="2749" spans="1:9" s="272" customFormat="1" ht="21" hidden="1" customHeight="1">
      <c r="A2749" s="86" t="s">
        <v>199</v>
      </c>
      <c r="B2749" s="88" t="s">
        <v>200</v>
      </c>
      <c r="C2749" s="88" t="s">
        <v>64</v>
      </c>
      <c r="D2749" s="95" t="e">
        <f>#REF!</f>
        <v>#REF!</v>
      </c>
      <c r="E2749" s="92"/>
      <c r="F2749" s="332" t="str">
        <f>IF(D2750&gt;100%,"Lợi thế hơn tài sản thẩm định giá",IF(D2750=100%,"Tương đương tài sản thẩm định giá",IF(D2750&lt;100%,"Kém lợi thế hơn tài sản thẩm định giá")))</f>
        <v>Tương đương tài sản thẩm định giá</v>
      </c>
      <c r="G2749" s="332"/>
      <c r="I2749" s="93"/>
    </row>
    <row r="2750" spans="1:9" s="272" customFormat="1" ht="21" hidden="1" customHeight="1">
      <c r="A2750" s="86"/>
      <c r="B2750" s="271" t="s">
        <v>201</v>
      </c>
      <c r="C2750" s="88" t="s">
        <v>64</v>
      </c>
      <c r="D2750" s="90">
        <v>1</v>
      </c>
      <c r="E2750" s="271"/>
      <c r="F2750" s="271"/>
      <c r="G2750" s="271"/>
      <c r="I2750" s="93"/>
    </row>
    <row r="2751" spans="1:9" s="272" customFormat="1" ht="21" hidden="1" customHeight="1">
      <c r="A2751" s="86" t="s">
        <v>199</v>
      </c>
      <c r="B2751" s="88" t="s">
        <v>202</v>
      </c>
      <c r="C2751" s="88" t="s">
        <v>64</v>
      </c>
      <c r="D2751" s="95" t="e">
        <f>#REF!</f>
        <v>#REF!</v>
      </c>
      <c r="E2751" s="92"/>
      <c r="F2751" s="332" t="str">
        <f>IF(D2752&gt;100%,"Lợi thế hơn tài sản thẩm định giá",IF(D2752=100%,"Tương đương tài sản thẩm định giá",IF(D2752&lt;100%,"Kém lợi thế hơn tài sản thẩm định giá")))</f>
        <v>Tương đương tài sản thẩm định giá</v>
      </c>
      <c r="G2751" s="332"/>
      <c r="I2751" s="93"/>
    </row>
    <row r="2752" spans="1:9" s="272" customFormat="1" ht="21" hidden="1" customHeight="1">
      <c r="A2752" s="86"/>
      <c r="B2752" s="271" t="s">
        <v>203</v>
      </c>
      <c r="C2752" s="88" t="s">
        <v>64</v>
      </c>
      <c r="D2752" s="90">
        <v>1</v>
      </c>
      <c r="E2752" s="271"/>
      <c r="F2752" s="271"/>
      <c r="G2752" s="271"/>
      <c r="I2752" s="93"/>
    </row>
    <row r="2753" spans="1:9" s="272" customFormat="1" ht="21" hidden="1" customHeight="1">
      <c r="A2753" s="86" t="s">
        <v>199</v>
      </c>
      <c r="B2753" s="88" t="s">
        <v>204</v>
      </c>
      <c r="C2753" s="88" t="s">
        <v>64</v>
      </c>
      <c r="D2753" s="95" t="e">
        <f>#REF!</f>
        <v>#REF!</v>
      </c>
      <c r="E2753" s="92"/>
      <c r="F2753" s="332" t="str">
        <f>IF(D2754&gt;100%,"Lợi thế hơn tài sản thẩm định giá",IF(D2754=100%,"Tương đương tài sản thẩm định giá",IF(D2754&lt;100%,"Kém lợi thế hơn tài sản thẩm định giá")))</f>
        <v>Tương đương tài sản thẩm định giá</v>
      </c>
      <c r="G2753" s="332"/>
      <c r="I2753" s="93"/>
    </row>
    <row r="2754" spans="1:9" s="272" customFormat="1" ht="21" hidden="1" customHeight="1">
      <c r="A2754" s="86"/>
      <c r="B2754" s="271" t="s">
        <v>205</v>
      </c>
      <c r="C2754" s="88" t="s">
        <v>64</v>
      </c>
      <c r="D2754" s="90">
        <v>1</v>
      </c>
      <c r="E2754" s="271"/>
      <c r="F2754" s="271"/>
      <c r="G2754" s="271"/>
      <c r="I2754" s="93"/>
    </row>
    <row r="2755" spans="1:9" s="272" customFormat="1" ht="21" hidden="1" customHeight="1">
      <c r="A2755" s="94" t="s">
        <v>55</v>
      </c>
      <c r="B2755" s="337" t="s">
        <v>212</v>
      </c>
      <c r="C2755" s="337"/>
      <c r="D2755" s="337"/>
      <c r="E2755" s="337"/>
      <c r="F2755" s="337"/>
      <c r="G2755" s="337"/>
      <c r="I2755" s="93"/>
    </row>
    <row r="2756" spans="1:9" s="272" customFormat="1" ht="21" hidden="1" customHeight="1">
      <c r="A2756" s="87"/>
      <c r="B2756" s="88" t="s">
        <v>198</v>
      </c>
      <c r="C2756" s="88"/>
      <c r="D2756" s="355" t="str">
        <f>D2796&amp;" Do lấy TSĐG làm chuẩn nên tổ thẩm định đánh giá TSĐG đạt tỷ lệ 100%"</f>
        <v>0,5 Do lấy TSĐG làm chuẩn nên tổ thẩm định đánh giá TSĐG đạt tỷ lệ 100%</v>
      </c>
      <c r="E2756" s="356"/>
      <c r="F2756" s="356"/>
      <c r="G2756" s="356"/>
      <c r="I2756" s="93"/>
    </row>
    <row r="2757" spans="1:9" s="272" customFormat="1" ht="21" hidden="1" customHeight="1">
      <c r="A2757" s="86" t="s">
        <v>199</v>
      </c>
      <c r="B2757" s="88" t="s">
        <v>200</v>
      </c>
      <c r="C2757" s="88" t="s">
        <v>64</v>
      </c>
      <c r="D2757" s="331">
        <f>E2796</f>
        <v>0.56999999999999995</v>
      </c>
      <c r="E2757" s="331"/>
      <c r="F2757" s="332" t="str">
        <f>IF(D2758&gt;100%,"Lợi thế hơn tài sản thẩm định giá",IF(D2758=100%,"Tương đương tài sản thẩm định giá",IF(D2758&lt;100%,"Kém lợi thế hơn tài sản thẩm định giá")))</f>
        <v>Tương đương tài sản thẩm định giá</v>
      </c>
      <c r="G2757" s="332"/>
      <c r="I2757" s="93"/>
    </row>
    <row r="2758" spans="1:9" s="272" customFormat="1" ht="21" hidden="1" customHeight="1">
      <c r="A2758" s="86"/>
      <c r="B2758" s="271" t="s">
        <v>201</v>
      </c>
      <c r="C2758" s="88" t="s">
        <v>64</v>
      </c>
      <c r="D2758" s="90">
        <v>1</v>
      </c>
      <c r="E2758" s="271"/>
      <c r="F2758" s="271"/>
      <c r="G2758" s="271"/>
      <c r="I2758" s="93"/>
    </row>
    <row r="2759" spans="1:9" s="272" customFormat="1" ht="21" hidden="1" customHeight="1">
      <c r="A2759" s="86" t="s">
        <v>199</v>
      </c>
      <c r="B2759" s="88" t="s">
        <v>202</v>
      </c>
      <c r="C2759" s="88" t="s">
        <v>64</v>
      </c>
      <c r="D2759" s="331">
        <f>F2796</f>
        <v>0.6</v>
      </c>
      <c r="E2759" s="331"/>
      <c r="F2759" s="332" t="str">
        <f>IF(D2760&gt;100%,"Lợi thế hơn tài sản thẩm định giá",IF(D2760=100%,"Tương đương tài sản thẩm định giá",IF(D2760&lt;100%,"Kém lợi thế hơn tài sản thẩm định giá")))</f>
        <v>Lợi thế hơn tài sản thẩm định giá</v>
      </c>
      <c r="G2759" s="332"/>
      <c r="I2759" s="93"/>
    </row>
    <row r="2760" spans="1:9" s="272" customFormat="1" ht="21" hidden="1" customHeight="1">
      <c r="A2760" s="86"/>
      <c r="B2760" s="271" t="s">
        <v>203</v>
      </c>
      <c r="C2760" s="88" t="s">
        <v>64</v>
      </c>
      <c r="D2760" s="90">
        <v>1.05</v>
      </c>
      <c r="E2760" s="271"/>
      <c r="F2760" s="271"/>
      <c r="G2760" s="271"/>
      <c r="I2760" s="93"/>
    </row>
    <row r="2761" spans="1:9" s="272" customFormat="1" ht="21" hidden="1" customHeight="1">
      <c r="A2761" s="86" t="s">
        <v>199</v>
      </c>
      <c r="B2761" s="88" t="s">
        <v>204</v>
      </c>
      <c r="C2761" s="88" t="s">
        <v>64</v>
      </c>
      <c r="D2761" s="331">
        <f>G2796</f>
        <v>0.65</v>
      </c>
      <c r="E2761" s="331"/>
      <c r="F2761" s="332" t="str">
        <f>IF(D2762&gt;100%,"Lợi thế hơn tài sản thẩm định giá",IF(D2762=100%,"Tương đương tài sản thẩm định giá",IF(D2762&lt;100%,"Kém lợi thế hơn tài sản thẩm định giá")))</f>
        <v>Lợi thế hơn tài sản thẩm định giá</v>
      </c>
      <c r="G2761" s="332"/>
      <c r="I2761" s="93"/>
    </row>
    <row r="2762" spans="1:9" s="272" customFormat="1" ht="21" hidden="1" customHeight="1">
      <c r="A2762" s="86"/>
      <c r="B2762" s="271" t="s">
        <v>205</v>
      </c>
      <c r="C2762" s="88" t="s">
        <v>64</v>
      </c>
      <c r="D2762" s="90">
        <v>1.05</v>
      </c>
      <c r="E2762" s="271"/>
      <c r="F2762" s="271"/>
      <c r="G2762" s="271"/>
      <c r="I2762" s="93"/>
    </row>
    <row r="2763" spans="1:9" ht="22.5" hidden="1" customHeight="1">
      <c r="A2763" s="303" t="s">
        <v>274</v>
      </c>
      <c r="B2763" s="303"/>
      <c r="C2763" s="303"/>
      <c r="D2763" s="303"/>
      <c r="E2763" s="303"/>
      <c r="F2763" s="303"/>
      <c r="G2763" s="303"/>
    </row>
    <row r="2764" spans="1:9" hidden="1">
      <c r="B2764" s="22"/>
      <c r="C2764" s="22"/>
      <c r="E2764" s="18" t="s">
        <v>213</v>
      </c>
    </row>
    <row r="2765" spans="1:9" ht="17.45" hidden="1" customHeight="1">
      <c r="A2765" s="51" t="s">
        <v>1</v>
      </c>
      <c r="B2765" s="51" t="s">
        <v>214</v>
      </c>
      <c r="C2765" s="65"/>
      <c r="D2765" s="51" t="s">
        <v>215</v>
      </c>
      <c r="E2765" s="51" t="s">
        <v>174</v>
      </c>
      <c r="F2765" s="51" t="s">
        <v>175</v>
      </c>
      <c r="G2765" s="51" t="s">
        <v>176</v>
      </c>
    </row>
    <row r="2766" spans="1:9" hidden="1">
      <c r="A2766" s="51">
        <v>1</v>
      </c>
      <c r="B2766" s="96" t="s">
        <v>63</v>
      </c>
      <c r="C2766" s="65"/>
      <c r="D2766" s="97" t="str">
        <f>D2685</f>
        <v>Ô tô con</v>
      </c>
      <c r="E2766" s="97" t="str">
        <f>E2685</f>
        <v>Ô tô con</v>
      </c>
      <c r="F2766" s="97" t="str">
        <f>F2685</f>
        <v>Ô tô con</v>
      </c>
      <c r="G2766" s="97" t="str">
        <f>G2685</f>
        <v>Ô tô con</v>
      </c>
    </row>
    <row r="2767" spans="1:9" ht="18" hidden="1" customHeight="1">
      <c r="A2767" s="98">
        <v>2</v>
      </c>
      <c r="B2767" s="96" t="s">
        <v>181</v>
      </c>
      <c r="C2767" s="206" t="s">
        <v>64</v>
      </c>
      <c r="D2767" s="80" t="str">
        <f>D2690</f>
        <v>Tháng 10 năm 2023</v>
      </c>
      <c r="E2767" s="100" t="str">
        <f>E2690</f>
        <v>Tháng 10 năm 2023</v>
      </c>
      <c r="F2767" s="100" t="str">
        <f>F2690</f>
        <v>Tháng 10 năm 2023</v>
      </c>
      <c r="G2767" s="100" t="str">
        <f>G2690</f>
        <v>Tháng 10 năm 2023</v>
      </c>
    </row>
    <row r="2768" spans="1:9" ht="16.7" hidden="1" customHeight="1">
      <c r="A2768" s="98">
        <v>3</v>
      </c>
      <c r="B2768" s="96" t="s">
        <v>186</v>
      </c>
      <c r="C2768" s="206" t="s">
        <v>64</v>
      </c>
      <c r="D2768" s="101"/>
      <c r="E2768" s="75" t="str">
        <f>E2694</f>
        <v>Đã giao bán</v>
      </c>
      <c r="F2768" s="75" t="str">
        <f>F2694</f>
        <v>Đã giao bán</v>
      </c>
      <c r="G2768" s="75" t="str">
        <f>G2694</f>
        <v>Đã giao bán</v>
      </c>
    </row>
    <row r="2769" spans="1:9" ht="33.75" hidden="1" customHeight="1">
      <c r="A2769" s="98">
        <v>4</v>
      </c>
      <c r="B2769" s="96" t="s">
        <v>282</v>
      </c>
      <c r="C2769" s="206" t="s">
        <v>64</v>
      </c>
      <c r="D2769" s="101"/>
      <c r="E2769" s="75">
        <f>E2699</f>
        <v>2530000000</v>
      </c>
      <c r="F2769" s="75">
        <f>F2699</f>
        <v>2474800000</v>
      </c>
      <c r="G2769" s="75">
        <f>G2699</f>
        <v>2346000000</v>
      </c>
    </row>
    <row r="2770" spans="1:9" s="22" customFormat="1" ht="31.5" hidden="1">
      <c r="A2770" s="98">
        <v>5</v>
      </c>
      <c r="B2770" s="96" t="s">
        <v>216</v>
      </c>
      <c r="C2770" s="206" t="s">
        <v>64</v>
      </c>
      <c r="D2770" s="102"/>
      <c r="E2770" s="103"/>
      <c r="F2770" s="103"/>
      <c r="G2770" s="103"/>
      <c r="I2770" s="23"/>
    </row>
    <row r="2771" spans="1:9" s="22" customFormat="1" ht="31.5" hidden="1">
      <c r="A2771" s="333" t="s">
        <v>217</v>
      </c>
      <c r="B2771" s="104" t="s">
        <v>218</v>
      </c>
      <c r="C2771" s="65" t="s">
        <v>64</v>
      </c>
      <c r="D2771" s="105" t="str">
        <f>D2691</f>
        <v>Giấy đăng ký xe, đăng kiểm xe</v>
      </c>
      <c r="E2771" s="105" t="str">
        <f>E2691</f>
        <v>Giấy đăng ký xe, đăng kiểm xe</v>
      </c>
      <c r="F2771" s="105" t="str">
        <f>F2691</f>
        <v>Giấy đăng ký xe, đăng kiểm xe</v>
      </c>
      <c r="G2771" s="105" t="str">
        <f>G2691</f>
        <v>Giấy đăng ký xe, đăng kiểm xe</v>
      </c>
      <c r="I2771" s="23"/>
    </row>
    <row r="2772" spans="1:9" s="22" customFormat="1" ht="17.45" hidden="1" customHeight="1">
      <c r="A2772" s="333"/>
      <c r="B2772" s="106" t="s">
        <v>219</v>
      </c>
      <c r="C2772" s="206" t="s">
        <v>64</v>
      </c>
      <c r="D2772" s="78">
        <v>1</v>
      </c>
      <c r="E2772" s="78">
        <v>1</v>
      </c>
      <c r="F2772" s="78">
        <v>1</v>
      </c>
      <c r="G2772" s="78">
        <v>1</v>
      </c>
      <c r="I2772" s="23"/>
    </row>
    <row r="2773" spans="1:9" s="22" customFormat="1" ht="18" hidden="1" customHeight="1">
      <c r="A2773" s="333"/>
      <c r="B2773" s="106" t="s">
        <v>220</v>
      </c>
      <c r="C2773" s="206" t="s">
        <v>64</v>
      </c>
      <c r="D2773" s="78"/>
      <c r="E2773" s="107">
        <f>(D2772-E2772)/E2772</f>
        <v>0</v>
      </c>
      <c r="F2773" s="107">
        <f>(D2772-F2772)/F2772</f>
        <v>0</v>
      </c>
      <c r="G2773" s="107">
        <f>(D2772-G2772)/G2772</f>
        <v>0</v>
      </c>
      <c r="I2773" s="23"/>
    </row>
    <row r="2774" spans="1:9" s="22" customFormat="1" ht="18" hidden="1" customHeight="1">
      <c r="A2774" s="333"/>
      <c r="B2774" s="106" t="s">
        <v>284</v>
      </c>
      <c r="C2774" s="206" t="s">
        <v>64</v>
      </c>
      <c r="D2774" s="101"/>
      <c r="E2774" s="75">
        <f>E2769*E2773</f>
        <v>0</v>
      </c>
      <c r="F2774" s="75">
        <f>F2769*F2773</f>
        <v>0</v>
      </c>
      <c r="G2774" s="75">
        <f>G2769*G2773</f>
        <v>0</v>
      </c>
      <c r="I2774" s="23"/>
    </row>
    <row r="2775" spans="1:9" s="22" customFormat="1" ht="17.45" hidden="1" customHeight="1">
      <c r="A2775" s="333"/>
      <c r="B2775" s="106" t="s">
        <v>222</v>
      </c>
      <c r="C2775" s="206"/>
      <c r="D2775" s="101"/>
      <c r="E2775" s="75">
        <f>E2769+E2774</f>
        <v>2530000000</v>
      </c>
      <c r="F2775" s="75">
        <f>F2769+F2774</f>
        <v>2474800000</v>
      </c>
      <c r="G2775" s="75">
        <f>G2769+G2774</f>
        <v>2346000000</v>
      </c>
      <c r="I2775" s="23"/>
    </row>
    <row r="2776" spans="1:9" s="22" customFormat="1" hidden="1">
      <c r="A2776" s="333" t="s">
        <v>223</v>
      </c>
      <c r="B2776" s="104" t="s">
        <v>224</v>
      </c>
      <c r="C2776" s="65" t="s">
        <v>64</v>
      </c>
      <c r="D2776" s="108">
        <f>D2687</f>
        <v>2020</v>
      </c>
      <c r="E2776" s="108">
        <f>E2687</f>
        <v>2021</v>
      </c>
      <c r="F2776" s="108">
        <f>F2687</f>
        <v>2021</v>
      </c>
      <c r="G2776" s="108">
        <f>G2687</f>
        <v>2021</v>
      </c>
      <c r="I2776" s="23"/>
    </row>
    <row r="2777" spans="1:9" s="22" customFormat="1" ht="16.350000000000001" hidden="1" customHeight="1">
      <c r="A2777" s="333"/>
      <c r="B2777" s="106" t="s">
        <v>219</v>
      </c>
      <c r="C2777" s="206" t="s">
        <v>64</v>
      </c>
      <c r="D2777" s="78">
        <v>1</v>
      </c>
      <c r="E2777" s="78">
        <v>1.05</v>
      </c>
      <c r="F2777" s="78">
        <v>1.05</v>
      </c>
      <c r="G2777" s="78">
        <v>1.05</v>
      </c>
      <c r="I2777" s="23"/>
    </row>
    <row r="2778" spans="1:9" s="22" customFormat="1" ht="18" hidden="1" customHeight="1">
      <c r="A2778" s="333"/>
      <c r="B2778" s="106" t="s">
        <v>220</v>
      </c>
      <c r="C2778" s="206" t="s">
        <v>64</v>
      </c>
      <c r="D2778" s="78"/>
      <c r="E2778" s="107">
        <f>(D2777-E2777)/E2777</f>
        <v>-4.7619047619047658E-2</v>
      </c>
      <c r="F2778" s="107">
        <f>(D2777-F2777)/F2777</f>
        <v>-4.7619047619047658E-2</v>
      </c>
      <c r="G2778" s="107">
        <f>(D2777-G2777)/G2777</f>
        <v>-4.7619047619047658E-2</v>
      </c>
      <c r="I2778" s="23"/>
    </row>
    <row r="2779" spans="1:9" s="22" customFormat="1" ht="18" hidden="1" customHeight="1">
      <c r="A2779" s="333"/>
      <c r="B2779" s="106" t="s">
        <v>284</v>
      </c>
      <c r="C2779" s="206" t="s">
        <v>64</v>
      </c>
      <c r="D2779" s="101"/>
      <c r="E2779" s="75">
        <f>E2769*E2778</f>
        <v>-120476190.47619058</v>
      </c>
      <c r="F2779" s="75">
        <f>F2769*F2778</f>
        <v>-117847619.04761915</v>
      </c>
      <c r="G2779" s="75">
        <f>G2769*G2778</f>
        <v>-111714285.71428581</v>
      </c>
      <c r="I2779" s="23"/>
    </row>
    <row r="2780" spans="1:9" s="22" customFormat="1" ht="16.350000000000001" hidden="1" customHeight="1">
      <c r="A2780" s="333"/>
      <c r="B2780" s="106" t="s">
        <v>222</v>
      </c>
      <c r="C2780" s="206"/>
      <c r="D2780" s="101"/>
      <c r="E2780" s="75">
        <f>E2775+E2779</f>
        <v>2409523809.5238094</v>
      </c>
      <c r="F2780" s="75">
        <f>F2775+F2779</f>
        <v>2356952380.9523807</v>
      </c>
      <c r="G2780" s="75">
        <f>G2775+G2779</f>
        <v>2234285714.2857141</v>
      </c>
      <c r="I2780" s="23"/>
    </row>
    <row r="2781" spans="1:9" ht="16.350000000000001" hidden="1" customHeight="1">
      <c r="A2781" s="333" t="s">
        <v>225</v>
      </c>
      <c r="B2781" s="104" t="str">
        <f>B2696</f>
        <v>Màu sơn</v>
      </c>
      <c r="C2781" s="65" t="s">
        <v>64</v>
      </c>
      <c r="D2781" s="105" t="str">
        <f>D2696</f>
        <v>Xanh</v>
      </c>
      <c r="E2781" s="105" t="str">
        <f>E2696</f>
        <v>Đỏ</v>
      </c>
      <c r="F2781" s="105" t="str">
        <f>F2696</f>
        <v>Trắng</v>
      </c>
      <c r="G2781" s="105" t="str">
        <f>G2696</f>
        <v>Xanh</v>
      </c>
    </row>
    <row r="2782" spans="1:9" ht="17.45" hidden="1" customHeight="1">
      <c r="A2782" s="333"/>
      <c r="B2782" s="106" t="s">
        <v>219</v>
      </c>
      <c r="C2782" s="206" t="s">
        <v>64</v>
      </c>
      <c r="D2782" s="78">
        <v>1</v>
      </c>
      <c r="E2782" s="78">
        <v>1</v>
      </c>
      <c r="F2782" s="78">
        <v>1</v>
      </c>
      <c r="G2782" s="78">
        <v>1</v>
      </c>
    </row>
    <row r="2783" spans="1:9" ht="21.75" hidden="1" customHeight="1">
      <c r="A2783" s="333"/>
      <c r="B2783" s="106" t="s">
        <v>220</v>
      </c>
      <c r="C2783" s="206" t="s">
        <v>64</v>
      </c>
      <c r="D2783" s="78"/>
      <c r="E2783" s="107">
        <f>(D2782-E2782)/E2782</f>
        <v>0</v>
      </c>
      <c r="F2783" s="107">
        <f>(D2782-F2782)/F2782</f>
        <v>0</v>
      </c>
      <c r="G2783" s="107">
        <f>(D2782-G2782)/G2782</f>
        <v>0</v>
      </c>
    </row>
    <row r="2784" spans="1:9" ht="18.600000000000001" hidden="1" customHeight="1">
      <c r="A2784" s="333"/>
      <c r="B2784" s="106" t="s">
        <v>221</v>
      </c>
      <c r="C2784" s="206" t="s">
        <v>64</v>
      </c>
      <c r="D2784" s="101"/>
      <c r="E2784" s="75">
        <f>E2769*E2783</f>
        <v>0</v>
      </c>
      <c r="F2784" s="75">
        <f>F2769*F2783</f>
        <v>0</v>
      </c>
      <c r="G2784" s="75">
        <f>G2769*G2783</f>
        <v>0</v>
      </c>
    </row>
    <row r="2785" spans="1:9" ht="17.45" hidden="1" customHeight="1">
      <c r="A2785" s="333"/>
      <c r="B2785" s="106" t="s">
        <v>222</v>
      </c>
      <c r="C2785" s="206"/>
      <c r="D2785" s="101"/>
      <c r="E2785" s="75">
        <f>E2780+E2784</f>
        <v>2409523809.5238094</v>
      </c>
      <c r="F2785" s="75">
        <f>F2780+F2784</f>
        <v>2356952380.9523807</v>
      </c>
      <c r="G2785" s="75">
        <f>G2780+G2784</f>
        <v>2234285714.2857141</v>
      </c>
    </row>
    <row r="2786" spans="1:9" s="109" customFormat="1" hidden="1">
      <c r="A2786" s="333" t="s">
        <v>225</v>
      </c>
      <c r="B2786" s="104" t="str">
        <f>B2697</f>
        <v>Biển số</v>
      </c>
      <c r="C2786" s="207" t="s">
        <v>64</v>
      </c>
      <c r="D2786" s="105" t="str">
        <f>D2697</f>
        <v>51H - 6671.97</v>
      </c>
      <c r="E2786" s="105" t="str">
        <f>E2697</f>
        <v>Hà Nội</v>
      </c>
      <c r="F2786" s="105" t="str">
        <f>F2697</f>
        <v>Hà Nội</v>
      </c>
      <c r="G2786" s="105" t="str">
        <f>G2697</f>
        <v>Hà Nội</v>
      </c>
      <c r="I2786" s="110"/>
    </row>
    <row r="2787" spans="1:9" ht="17.45" hidden="1" customHeight="1">
      <c r="A2787" s="333"/>
      <c r="B2787" s="106" t="s">
        <v>219</v>
      </c>
      <c r="C2787" s="206" t="s">
        <v>64</v>
      </c>
      <c r="D2787" s="78">
        <v>1</v>
      </c>
      <c r="E2787" s="78">
        <v>1</v>
      </c>
      <c r="F2787" s="78">
        <v>1</v>
      </c>
      <c r="G2787" s="78">
        <v>1</v>
      </c>
      <c r="H2787" s="78">
        <v>1</v>
      </c>
    </row>
    <row r="2788" spans="1:9" ht="18.600000000000001" hidden="1" customHeight="1">
      <c r="A2788" s="333"/>
      <c r="B2788" s="106" t="s">
        <v>220</v>
      </c>
      <c r="C2788" s="206" t="s">
        <v>64</v>
      </c>
      <c r="D2788" s="101"/>
      <c r="E2788" s="107">
        <f>(D2787-E2787)/E2787</f>
        <v>0</v>
      </c>
      <c r="F2788" s="107">
        <f>(D2787-F2787)/F2787</f>
        <v>0</v>
      </c>
      <c r="G2788" s="107">
        <f>(D2787-G2787)/G2787</f>
        <v>0</v>
      </c>
    </row>
    <row r="2789" spans="1:9" ht="18" hidden="1" customHeight="1">
      <c r="A2789" s="333"/>
      <c r="B2789" s="106" t="s">
        <v>221</v>
      </c>
      <c r="C2789" s="206" t="s">
        <v>64</v>
      </c>
      <c r="D2789" s="101"/>
      <c r="E2789" s="76">
        <f>E2788*E2769</f>
        <v>0</v>
      </c>
      <c r="F2789" s="76">
        <v>0</v>
      </c>
      <c r="G2789" s="76">
        <v>0</v>
      </c>
    </row>
    <row r="2790" spans="1:9" ht="18.600000000000001" hidden="1" customHeight="1">
      <c r="A2790" s="333"/>
      <c r="B2790" s="106" t="s">
        <v>222</v>
      </c>
      <c r="C2790" s="206"/>
      <c r="D2790" s="101"/>
      <c r="E2790" s="76">
        <f>E2785+E2789</f>
        <v>2409523809.5238094</v>
      </c>
      <c r="F2790" s="76">
        <f>F2785+F2789</f>
        <v>2356952380.9523807</v>
      </c>
      <c r="G2790" s="76">
        <f>G2785+G2789</f>
        <v>2234285714.2857141</v>
      </c>
    </row>
    <row r="2791" spans="1:9" s="109" customFormat="1" hidden="1">
      <c r="A2791" s="333" t="s">
        <v>228</v>
      </c>
      <c r="B2791" s="104" t="str">
        <f>B2698</f>
        <v>Số km đã đi</v>
      </c>
      <c r="C2791" s="207" t="s">
        <v>64</v>
      </c>
      <c r="D2791" s="111">
        <f>D2698</f>
        <v>55041</v>
      </c>
      <c r="E2791" s="111">
        <f>E2698</f>
        <v>28000</v>
      </c>
      <c r="F2791" s="111">
        <f>F2698</f>
        <v>7034</v>
      </c>
      <c r="G2791" s="111">
        <f>G2698</f>
        <v>13000</v>
      </c>
      <c r="I2791" s="110"/>
    </row>
    <row r="2792" spans="1:9" ht="15" hidden="1" customHeight="1">
      <c r="A2792" s="333"/>
      <c r="B2792" s="106" t="s">
        <v>219</v>
      </c>
      <c r="C2792" s="206" t="s">
        <v>64</v>
      </c>
      <c r="D2792" s="78">
        <v>1</v>
      </c>
      <c r="E2792" s="78">
        <v>1.04</v>
      </c>
      <c r="F2792" s="78">
        <v>1.07</v>
      </c>
      <c r="G2792" s="78">
        <v>1.06</v>
      </c>
      <c r="H2792" s="78">
        <v>1</v>
      </c>
    </row>
    <row r="2793" spans="1:9" ht="15.6" hidden="1" customHeight="1">
      <c r="A2793" s="333"/>
      <c r="B2793" s="106" t="s">
        <v>220</v>
      </c>
      <c r="C2793" s="206" t="s">
        <v>64</v>
      </c>
      <c r="D2793" s="101"/>
      <c r="E2793" s="107">
        <f>(1-E2792)/E2792</f>
        <v>-3.8461538461538491E-2</v>
      </c>
      <c r="F2793" s="107">
        <f>(1-F2792)/F2792</f>
        <v>-6.54205607476636E-2</v>
      </c>
      <c r="G2793" s="107">
        <f>(1-G2792)/G2792</f>
        <v>-5.660377358490571E-2</v>
      </c>
    </row>
    <row r="2794" spans="1:9" ht="17.45" hidden="1" customHeight="1">
      <c r="A2794" s="333"/>
      <c r="B2794" s="106" t="s">
        <v>221</v>
      </c>
      <c r="C2794" s="206" t="s">
        <v>64</v>
      </c>
      <c r="D2794" s="101"/>
      <c r="E2794" s="76">
        <f>E2793*E2769</f>
        <v>-97307692.307692379</v>
      </c>
      <c r="F2794" s="76">
        <f>F2793*F2769</f>
        <v>-161902803.73831788</v>
      </c>
      <c r="G2794" s="76">
        <f>G2793*G2769</f>
        <v>-132792452.8301888</v>
      </c>
    </row>
    <row r="2795" spans="1:9" ht="13.7" hidden="1" customHeight="1">
      <c r="A2795" s="333"/>
      <c r="B2795" s="106" t="s">
        <v>222</v>
      </c>
      <c r="C2795" s="206"/>
      <c r="D2795" s="101"/>
      <c r="E2795" s="76">
        <f>E2790+E2794</f>
        <v>2312216117.2161169</v>
      </c>
      <c r="F2795" s="76">
        <f>F2790+F2794</f>
        <v>2195049577.2140627</v>
      </c>
      <c r="G2795" s="76">
        <f>G2790+G2794</f>
        <v>2101493261.4555254</v>
      </c>
    </row>
    <row r="2796" spans="1:9" hidden="1">
      <c r="A2796" s="333" t="s">
        <v>228</v>
      </c>
      <c r="B2796" s="104" t="e">
        <f>#REF!</f>
        <v>#REF!</v>
      </c>
      <c r="C2796" s="206" t="s">
        <v>64</v>
      </c>
      <c r="D2796" s="112">
        <v>0.5</v>
      </c>
      <c r="E2796" s="112">
        <v>0.56999999999999995</v>
      </c>
      <c r="F2796" s="112">
        <v>0.6</v>
      </c>
      <c r="G2796" s="112">
        <v>0.65</v>
      </c>
    </row>
    <row r="2797" spans="1:9" ht="21.75" hidden="1" customHeight="1">
      <c r="A2797" s="333"/>
      <c r="B2797" s="106" t="s">
        <v>219</v>
      </c>
      <c r="C2797" s="206" t="s">
        <v>64</v>
      </c>
      <c r="D2797" s="78">
        <v>1</v>
      </c>
      <c r="E2797" s="78">
        <v>1</v>
      </c>
      <c r="F2797" s="78">
        <v>1</v>
      </c>
      <c r="G2797" s="78">
        <v>1</v>
      </c>
      <c r="H2797" s="78">
        <v>1</v>
      </c>
    </row>
    <row r="2798" spans="1:9" ht="21.75" hidden="1" customHeight="1">
      <c r="A2798" s="333"/>
      <c r="B2798" s="106" t="s">
        <v>220</v>
      </c>
      <c r="C2798" s="206" t="s">
        <v>64</v>
      </c>
      <c r="D2798" s="78"/>
      <c r="E2798" s="107" t="e">
        <f>(#REF!-E2797)/E2797</f>
        <v>#REF!</v>
      </c>
      <c r="F2798" s="107" t="e">
        <f>(#REF!-F2797)/F2797</f>
        <v>#REF!</v>
      </c>
      <c r="G2798" s="107" t="e">
        <f>(#REF!-G2797)/G2797</f>
        <v>#REF!</v>
      </c>
    </row>
    <row r="2799" spans="1:9" ht="21.75" hidden="1" customHeight="1">
      <c r="A2799" s="333"/>
      <c r="B2799" s="106" t="s">
        <v>221</v>
      </c>
      <c r="C2799" s="206" t="s">
        <v>64</v>
      </c>
      <c r="D2799" s="101"/>
      <c r="E2799" s="75" t="e">
        <f>E2798*E2769</f>
        <v>#REF!</v>
      </c>
      <c r="F2799" s="75" t="e">
        <f>F2798*F2769</f>
        <v>#REF!</v>
      </c>
      <c r="G2799" s="75" t="e">
        <f>G2798*G2769</f>
        <v>#REF!</v>
      </c>
    </row>
    <row r="2800" spans="1:9" ht="21.75" hidden="1" customHeight="1">
      <c r="A2800" s="333"/>
      <c r="B2800" s="106" t="s">
        <v>222</v>
      </c>
      <c r="C2800" s="206" t="s">
        <v>64</v>
      </c>
      <c r="D2800" s="101"/>
      <c r="E2800" s="75" t="e">
        <f>E2795+E2799</f>
        <v>#REF!</v>
      </c>
      <c r="F2800" s="75" t="e">
        <f>F2795+F2799</f>
        <v>#REF!</v>
      </c>
      <c r="G2800" s="75" t="e">
        <f>G2795+G2799</f>
        <v>#REF!</v>
      </c>
    </row>
    <row r="2801" spans="1:11" ht="37.5" hidden="1" customHeight="1">
      <c r="A2801" s="333" t="s">
        <v>229</v>
      </c>
      <c r="B2801" s="104" t="s">
        <v>230</v>
      </c>
      <c r="C2801" s="206" t="s">
        <v>64</v>
      </c>
      <c r="D2801" s="113" t="s">
        <v>231</v>
      </c>
      <c r="E2801" s="113" t="s">
        <v>232</v>
      </c>
      <c r="F2801" s="113" t="s">
        <v>233</v>
      </c>
      <c r="G2801" s="113" t="s">
        <v>231</v>
      </c>
    </row>
    <row r="2802" spans="1:11" ht="21.75" hidden="1" customHeight="1">
      <c r="A2802" s="333"/>
      <c r="B2802" s="106" t="s">
        <v>219</v>
      </c>
      <c r="C2802" s="206" t="s">
        <v>64</v>
      </c>
      <c r="D2802" s="78">
        <v>1</v>
      </c>
      <c r="E2802" s="78">
        <v>1</v>
      </c>
      <c r="F2802" s="78">
        <v>1</v>
      </c>
      <c r="G2802" s="78">
        <v>1</v>
      </c>
      <c r="H2802" s="78">
        <v>1</v>
      </c>
    </row>
    <row r="2803" spans="1:11" ht="21.75" hidden="1" customHeight="1">
      <c r="A2803" s="333"/>
      <c r="B2803" s="106" t="s">
        <v>220</v>
      </c>
      <c r="C2803" s="206" t="s">
        <v>64</v>
      </c>
      <c r="D2803" s="78"/>
      <c r="E2803" s="107" t="e">
        <f>(#REF!-E2802)/E2802</f>
        <v>#REF!</v>
      </c>
      <c r="F2803" s="107" t="e">
        <f>(#REF!-F2802)/F2802</f>
        <v>#REF!</v>
      </c>
      <c r="G2803" s="107" t="e">
        <f>(#REF!-G2802)/G2802</f>
        <v>#REF!</v>
      </c>
    </row>
    <row r="2804" spans="1:11" ht="21.75" hidden="1" customHeight="1">
      <c r="A2804" s="333"/>
      <c r="B2804" s="106" t="s">
        <v>221</v>
      </c>
      <c r="C2804" s="206" t="s">
        <v>64</v>
      </c>
      <c r="D2804" s="101"/>
      <c r="E2804" s="75" t="e">
        <f>E2803*E2769</f>
        <v>#REF!</v>
      </c>
      <c r="F2804" s="75" t="e">
        <f>F2803*F2769</f>
        <v>#REF!</v>
      </c>
      <c r="G2804" s="75" t="e">
        <f>G2803*G2769</f>
        <v>#REF!</v>
      </c>
    </row>
    <row r="2805" spans="1:11" ht="21.75" hidden="1" customHeight="1">
      <c r="A2805" s="333"/>
      <c r="B2805" s="106" t="s">
        <v>222</v>
      </c>
      <c r="C2805" s="206" t="s">
        <v>64</v>
      </c>
      <c r="D2805" s="101"/>
      <c r="E2805" s="75" t="e">
        <f>E2800+E2804</f>
        <v>#REF!</v>
      </c>
      <c r="F2805" s="75" t="e">
        <f>F2800+F2804</f>
        <v>#REF!</v>
      </c>
      <c r="G2805" s="75" t="e">
        <f>G2800+G2804</f>
        <v>#REF!</v>
      </c>
    </row>
    <row r="2806" spans="1:11" s="22" customFormat="1" ht="19.350000000000001" hidden="1" customHeight="1">
      <c r="A2806" s="98">
        <v>6</v>
      </c>
      <c r="B2806" s="96" t="s">
        <v>234</v>
      </c>
      <c r="C2806" s="65" t="s">
        <v>64</v>
      </c>
      <c r="D2806" s="102"/>
      <c r="E2806" s="270" t="e">
        <f>E2769+E2784+E2789+E2794+E2799+E2779+E2774+E2804</f>
        <v>#REF!</v>
      </c>
      <c r="F2806" s="270" t="e">
        <f>F2769+F2784+F2789+F2794+F2799+F2779+F2774+F2804</f>
        <v>#REF!</v>
      </c>
      <c r="G2806" s="270" t="e">
        <f>G2769+G2784+G2789+G2794+G2799+G2779+G2774+G2804</f>
        <v>#REF!</v>
      </c>
      <c r="I2806" s="23"/>
    </row>
    <row r="2807" spans="1:11" s="22" customFormat="1" ht="33" hidden="1" customHeight="1">
      <c r="A2807" s="98" t="s">
        <v>285</v>
      </c>
      <c r="B2807" s="96" t="s">
        <v>235</v>
      </c>
      <c r="C2807" s="65" t="s">
        <v>64</v>
      </c>
      <c r="D2807" s="102"/>
      <c r="E2807" s="334" t="e">
        <f>ROUND((E2806+F2806+G2806)/3,-8)</f>
        <v>#REF!</v>
      </c>
      <c r="F2807" s="334"/>
      <c r="G2807" s="334"/>
      <c r="I2807" s="23"/>
    </row>
    <row r="2808" spans="1:11" s="22" customFormat="1" ht="51.6" hidden="1" customHeight="1">
      <c r="A2808" s="98" t="s">
        <v>286</v>
      </c>
      <c r="B2808" s="96" t="s">
        <v>236</v>
      </c>
      <c r="C2808" s="65" t="s">
        <v>64</v>
      </c>
      <c r="D2808" s="102"/>
      <c r="E2808" s="155" t="e">
        <f>(E2806-E2807)/E2807</f>
        <v>#REF!</v>
      </c>
      <c r="F2808" s="155" t="e">
        <f>(F2806-E2807)/E2807</f>
        <v>#REF!</v>
      </c>
      <c r="G2808" s="155" t="e">
        <f>(G2806-E2807)/E2807</f>
        <v>#REF!</v>
      </c>
      <c r="I2808" s="23"/>
    </row>
    <row r="2809" spans="1:11" ht="21" hidden="1" customHeight="1">
      <c r="A2809" s="98">
        <v>7</v>
      </c>
      <c r="B2809" s="99" t="s">
        <v>237</v>
      </c>
      <c r="C2809" s="206" t="s">
        <v>64</v>
      </c>
      <c r="D2809" s="114"/>
      <c r="E2809" s="76" t="e">
        <f>ABS(E2784)+ABS(E2789)+ABS(E2794)+ABS(E2799)+ ABS(E2779)+ ABS(E2774)+ABS(E2804)</f>
        <v>#REF!</v>
      </c>
      <c r="F2809" s="76" t="e">
        <f>ABS(F2784)+ABS(F2789)+ABS(F2794)+ABS(F2799)+ ABS(F2779)+ ABS(F2774)+ABS(F2804)</f>
        <v>#REF!</v>
      </c>
      <c r="G2809" s="76" t="e">
        <f>ABS(G2784)+ABS(G2789)+ABS(G2794)+ABS(G2799)+ ABS(G2779)+ ABS(G2774)+ABS(G2804)</f>
        <v>#REF!</v>
      </c>
    </row>
    <row r="2810" spans="1:11" ht="18.600000000000001" hidden="1" customHeight="1">
      <c r="A2810" s="98">
        <v>8</v>
      </c>
      <c r="B2810" s="99" t="s">
        <v>238</v>
      </c>
      <c r="C2810" s="206" t="s">
        <v>64</v>
      </c>
      <c r="D2810" s="101"/>
      <c r="E2810" s="76">
        <v>1</v>
      </c>
      <c r="F2810" s="76">
        <v>1</v>
      </c>
      <c r="G2810" s="76">
        <v>1</v>
      </c>
    </row>
    <row r="2811" spans="1:11" ht="19.350000000000001" hidden="1" customHeight="1">
      <c r="A2811" s="98">
        <v>9</v>
      </c>
      <c r="B2811" s="99" t="s">
        <v>239</v>
      </c>
      <c r="C2811" s="206" t="s">
        <v>64</v>
      </c>
      <c r="D2811" s="101"/>
      <c r="E2811" s="115" t="s">
        <v>346</v>
      </c>
      <c r="F2811" s="115" t="s">
        <v>330</v>
      </c>
      <c r="G2811" s="115" t="s">
        <v>330</v>
      </c>
      <c r="H2811" s="116"/>
      <c r="I2811" s="116" t="e">
        <f>F2783+F2793+F2798</f>
        <v>#REF!</v>
      </c>
      <c r="J2811" s="116" t="e">
        <f>G2783+G2793+G2798</f>
        <v>#REF!</v>
      </c>
      <c r="K2811" s="116" t="e">
        <f>G2783+G2793+G2798</f>
        <v>#REF!</v>
      </c>
    </row>
    <row r="2812" spans="1:11" s="23" customFormat="1" ht="21" hidden="1" customHeight="1">
      <c r="A2812" s="265">
        <v>10</v>
      </c>
      <c r="B2812" s="118" t="s">
        <v>240</v>
      </c>
      <c r="C2812" s="118" t="s">
        <v>64</v>
      </c>
      <c r="D2812" s="119"/>
      <c r="E2812" s="120" t="e">
        <f>E2784+E2789+E2799+E2794+E2804+E2779+E2774</f>
        <v>#REF!</v>
      </c>
      <c r="F2812" s="120" t="e">
        <f>F2784+F2789+F2799+F2794+F2804+F2779+F2774</f>
        <v>#REF!</v>
      </c>
      <c r="G2812" s="120" t="e">
        <f>G2784+G2789+G2799+G2794+G2804+G2779+G2774</f>
        <v>#REF!</v>
      </c>
    </row>
    <row r="2813" spans="1:11" s="23" customFormat="1" ht="31.5" hidden="1">
      <c r="A2813" s="265"/>
      <c r="B2813" s="121" t="s">
        <v>241</v>
      </c>
      <c r="C2813" s="118" t="s">
        <v>64</v>
      </c>
      <c r="D2813" s="119"/>
      <c r="E2813" s="335" t="e">
        <f>ROUND(E2807,-6)</f>
        <v>#REF!</v>
      </c>
      <c r="F2813" s="335"/>
      <c r="G2813" s="335"/>
    </row>
    <row r="2814" spans="1:11" s="19" customFormat="1" ht="8.25" hidden="1" customHeight="1">
      <c r="A2814" s="122"/>
      <c r="B2814" s="122"/>
      <c r="C2814" s="122"/>
      <c r="D2814" s="122"/>
      <c r="E2814" s="23"/>
      <c r="F2814" s="23"/>
      <c r="G2814" s="23"/>
    </row>
    <row r="2815" spans="1:11" s="19" customFormat="1" ht="21.75" hidden="1" customHeight="1">
      <c r="A2815" s="122" t="s">
        <v>275</v>
      </c>
      <c r="B2815" s="336" t="s">
        <v>243</v>
      </c>
      <c r="C2815" s="336"/>
      <c r="D2815" s="336"/>
      <c r="E2815" s="336"/>
      <c r="F2815" s="336"/>
      <c r="G2815" s="336"/>
    </row>
    <row r="2816" spans="1:11" s="40" customFormat="1" ht="35.25" hidden="1" customHeight="1">
      <c r="A2816" s="337" t="s">
        <v>244</v>
      </c>
      <c r="B2816" s="337"/>
      <c r="C2816" s="337"/>
      <c r="D2816" s="337"/>
      <c r="E2816" s="337"/>
      <c r="F2816" s="337"/>
      <c r="G2816" s="337"/>
      <c r="I2816" s="85"/>
    </row>
    <row r="2817" spans="1:9" s="40" customFormat="1" ht="21" hidden="1" customHeight="1">
      <c r="A2817" s="123" t="s">
        <v>245</v>
      </c>
      <c r="C2817" s="40" t="s">
        <v>64</v>
      </c>
      <c r="E2817" s="124" t="e">
        <f>ROUND(E2813,-3)</f>
        <v>#REF!</v>
      </c>
      <c r="F2817" s="48" t="s">
        <v>246</v>
      </c>
      <c r="I2817" s="85"/>
    </row>
    <row r="2818" spans="1:9" s="19" customFormat="1" ht="5.25" hidden="1" customHeight="1">
      <c r="A2818" s="122"/>
      <c r="B2818" s="122"/>
      <c r="C2818" s="122"/>
      <c r="D2818" s="122"/>
      <c r="E2818" s="23"/>
      <c r="F2818" s="23"/>
      <c r="G2818" s="23"/>
    </row>
    <row r="2819" spans="1:9" s="40" customFormat="1" ht="24.75" hidden="1" customHeight="1">
      <c r="A2819" s="338" t="s">
        <v>247</v>
      </c>
      <c r="B2819" s="339"/>
      <c r="C2819" s="339"/>
      <c r="D2819" s="340"/>
      <c r="E2819" s="51" t="s">
        <v>174</v>
      </c>
      <c r="F2819" s="51" t="s">
        <v>175</v>
      </c>
      <c r="G2819" s="51" t="s">
        <v>176</v>
      </c>
      <c r="I2819" s="85"/>
    </row>
    <row r="2820" spans="1:9" s="40" customFormat="1" ht="24.75" hidden="1" customHeight="1">
      <c r="A2820" s="341"/>
      <c r="B2820" s="342"/>
      <c r="C2820" s="342"/>
      <c r="D2820" s="343"/>
      <c r="E2820" s="125" t="e">
        <f>E2808</f>
        <v>#REF!</v>
      </c>
      <c r="F2820" s="125" t="e">
        <f>F2808</f>
        <v>#REF!</v>
      </c>
      <c r="G2820" s="125" t="e">
        <f>G2808</f>
        <v>#REF!</v>
      </c>
      <c r="I2820" s="85"/>
    </row>
    <row r="2821" spans="1:9" s="40" customFormat="1" ht="24.75" hidden="1" customHeight="1">
      <c r="A2821" s="344"/>
      <c r="B2821" s="345"/>
      <c r="C2821" s="345"/>
      <c r="D2821" s="346"/>
      <c r="E2821" s="125" t="s">
        <v>248</v>
      </c>
      <c r="F2821" s="125" t="s">
        <v>248</v>
      </c>
      <c r="G2821" s="125" t="s">
        <v>248</v>
      </c>
      <c r="I2821" s="85"/>
    </row>
    <row r="2822" spans="1:9" s="40" customFormat="1" ht="5.25" hidden="1" customHeight="1">
      <c r="A2822" s="123"/>
      <c r="G2822" s="126"/>
      <c r="I2822" s="85"/>
    </row>
    <row r="2823" spans="1:9" s="40" customFormat="1" ht="21" hidden="1" customHeight="1">
      <c r="A2823" s="347" t="s">
        <v>249</v>
      </c>
      <c r="B2823" s="347"/>
      <c r="C2823" s="347"/>
      <c r="D2823" s="347"/>
      <c r="E2823" s="347"/>
      <c r="F2823" s="347"/>
      <c r="G2823" s="347"/>
      <c r="I2823" s="85"/>
    </row>
    <row r="2824" spans="1:9" s="40" customFormat="1" ht="6" hidden="1" customHeight="1">
      <c r="A2824" s="127"/>
      <c r="B2824" s="127"/>
      <c r="C2824" s="123"/>
      <c r="D2824" s="127"/>
      <c r="E2824" s="127"/>
      <c r="F2824" s="127"/>
      <c r="G2824" s="127"/>
      <c r="I2824" s="85"/>
    </row>
    <row r="2825" spans="1:9" s="48" customFormat="1" ht="21" hidden="1" customHeight="1">
      <c r="A2825" s="313" t="s">
        <v>250</v>
      </c>
      <c r="B2825" s="313"/>
      <c r="C2825" s="313"/>
      <c r="D2825" s="313"/>
      <c r="E2825" s="313"/>
      <c r="F2825" s="313"/>
      <c r="G2825" s="313"/>
      <c r="I2825" s="124"/>
    </row>
    <row r="2826" spans="1:9" s="48" customFormat="1" ht="21" hidden="1" customHeight="1">
      <c r="A2826" s="313" t="s">
        <v>251</v>
      </c>
      <c r="B2826" s="313"/>
      <c r="C2826" s="313"/>
      <c r="D2826" s="313"/>
      <c r="E2826" s="313"/>
      <c r="F2826" s="313"/>
      <c r="G2826" s="313"/>
      <c r="I2826" s="124"/>
    </row>
    <row r="2827" spans="1:9" s="48" customFormat="1" ht="41.25" hidden="1" customHeight="1">
      <c r="A2827" s="314" t="s">
        <v>252</v>
      </c>
      <c r="B2827" s="315"/>
      <c r="C2827" s="315"/>
      <c r="D2827" s="315"/>
      <c r="E2827" s="315"/>
      <c r="F2827" s="315"/>
      <c r="G2827" s="315"/>
      <c r="I2827" s="124"/>
    </row>
    <row r="2828" spans="1:9" s="48" customFormat="1" ht="28.5" hidden="1" customHeight="1">
      <c r="A2828" s="263"/>
      <c r="B2828" s="267" t="s">
        <v>253</v>
      </c>
      <c r="C2828" s="68"/>
      <c r="D2828" s="267"/>
      <c r="E2828" s="128" t="s">
        <v>254</v>
      </c>
      <c r="F2828" s="316"/>
      <c r="G2828" s="316"/>
      <c r="I2828" s="124"/>
    </row>
    <row r="2829" spans="1:9" s="48" customFormat="1" ht="21.6" hidden="1" customHeight="1">
      <c r="A2829" s="263"/>
      <c r="B2829" s="317" t="s">
        <v>255</v>
      </c>
      <c r="C2829" s="318"/>
      <c r="D2829" s="318"/>
      <c r="E2829" s="290" t="s">
        <v>256</v>
      </c>
      <c r="F2829" s="290"/>
      <c r="G2829" s="290"/>
      <c r="I2829" s="124"/>
    </row>
    <row r="2830" spans="1:9" s="48" customFormat="1" ht="21.6" hidden="1" customHeight="1">
      <c r="A2830" s="263"/>
      <c r="B2830" s="317"/>
      <c r="C2830" s="319"/>
      <c r="D2830" s="319"/>
      <c r="E2830" s="290" t="s">
        <v>257</v>
      </c>
      <c r="F2830" s="290"/>
      <c r="G2830" s="290"/>
      <c r="I2830" s="124"/>
    </row>
    <row r="2831" spans="1:9" s="48" customFormat="1" ht="21.6" hidden="1" customHeight="1">
      <c r="A2831" s="263"/>
      <c r="B2831" s="267"/>
      <c r="C2831" s="68"/>
      <c r="D2831" s="267"/>
      <c r="E2831" s="290" t="s">
        <v>258</v>
      </c>
      <c r="F2831" s="290"/>
      <c r="G2831" s="290"/>
      <c r="I2831" s="124"/>
    </row>
    <row r="2832" spans="1:9" s="48" customFormat="1" ht="21.6" hidden="1" customHeight="1">
      <c r="A2832" s="263"/>
      <c r="B2832" s="267"/>
      <c r="C2832" s="68"/>
      <c r="D2832" s="267"/>
      <c r="E2832" s="290" t="s">
        <v>259</v>
      </c>
      <c r="F2832" s="290"/>
      <c r="G2832" s="290"/>
      <c r="I2832" s="124"/>
    </row>
    <row r="2833" spans="1:9" s="48" customFormat="1" ht="21.6" hidden="1" customHeight="1">
      <c r="A2833" s="263"/>
      <c r="B2833" s="267" t="s">
        <v>260</v>
      </c>
      <c r="C2833" s="68"/>
      <c r="D2833" s="267"/>
      <c r="E2833" s="267"/>
      <c r="F2833" s="267"/>
      <c r="G2833" s="267"/>
      <c r="I2833" s="124"/>
    </row>
    <row r="2834" spans="1:9" s="49" customFormat="1" ht="10.5" hidden="1" customHeight="1">
      <c r="B2834" s="18"/>
      <c r="C2834" s="18"/>
      <c r="D2834" s="18"/>
      <c r="E2834" s="18"/>
      <c r="F2834" s="18"/>
      <c r="G2834" s="50"/>
    </row>
    <row r="2835" spans="1:9" s="52" customFormat="1" ht="39.75" hidden="1" customHeight="1">
      <c r="A2835" s="51" t="s">
        <v>1</v>
      </c>
      <c r="B2835" s="320" t="s">
        <v>261</v>
      </c>
      <c r="C2835" s="321"/>
      <c r="D2835" s="51" t="s">
        <v>262</v>
      </c>
      <c r="E2835" s="51" t="s">
        <v>263</v>
      </c>
      <c r="F2835" s="51" t="s">
        <v>264</v>
      </c>
      <c r="G2835" s="51" t="s">
        <v>40</v>
      </c>
      <c r="I2835" s="49"/>
    </row>
    <row r="2836" spans="1:9" ht="21.95" hidden="1" customHeight="1">
      <c r="A2836" s="54">
        <v>1</v>
      </c>
      <c r="B2836" s="295" t="s">
        <v>20</v>
      </c>
      <c r="C2836" s="297"/>
      <c r="D2836" s="129">
        <v>0.75</v>
      </c>
      <c r="E2836" s="129">
        <v>0.55000000000000004</v>
      </c>
      <c r="F2836" s="130">
        <f>D2836*E2836</f>
        <v>0.41250000000000003</v>
      </c>
      <c r="G2836" s="57"/>
    </row>
    <row r="2837" spans="1:9" ht="21.95" hidden="1" customHeight="1">
      <c r="A2837" s="54">
        <v>2</v>
      </c>
      <c r="B2837" s="295" t="s">
        <v>265</v>
      </c>
      <c r="C2837" s="297"/>
      <c r="D2837" s="129">
        <v>0.8</v>
      </c>
      <c r="E2837" s="129">
        <v>0.15</v>
      </c>
      <c r="F2837" s="130">
        <f>D2837*E2837</f>
        <v>0.12</v>
      </c>
      <c r="G2837" s="56"/>
    </row>
    <row r="2838" spans="1:9" ht="21.95" hidden="1" customHeight="1">
      <c r="A2838" s="54">
        <v>3</v>
      </c>
      <c r="B2838" s="295" t="s">
        <v>266</v>
      </c>
      <c r="C2838" s="297"/>
      <c r="D2838" s="129">
        <v>0.75</v>
      </c>
      <c r="E2838" s="129">
        <v>0.2</v>
      </c>
      <c r="F2838" s="130">
        <f>D2838*E2838</f>
        <v>0.15000000000000002</v>
      </c>
      <c r="G2838" s="101"/>
    </row>
    <row r="2839" spans="1:9" ht="21.95" hidden="1" customHeight="1">
      <c r="A2839" s="54">
        <v>4</v>
      </c>
      <c r="B2839" s="322" t="s">
        <v>267</v>
      </c>
      <c r="C2839" s="323"/>
      <c r="D2839" s="129">
        <v>0.7</v>
      </c>
      <c r="E2839" s="129">
        <v>0.1</v>
      </c>
      <c r="F2839" s="130">
        <f>D2839*E2839</f>
        <v>6.9999999999999993E-2</v>
      </c>
      <c r="G2839" s="101"/>
    </row>
    <row r="2840" spans="1:9" s="63" customFormat="1" ht="21.95" hidden="1" customHeight="1">
      <c r="A2840" s="54"/>
      <c r="B2840" s="324" t="s">
        <v>268</v>
      </c>
      <c r="C2840" s="325"/>
      <c r="D2840" s="326">
        <f>SUM(F2836:F2839)</f>
        <v>0.75249999999999995</v>
      </c>
      <c r="E2840" s="327"/>
      <c r="F2840" s="328"/>
      <c r="G2840" s="62"/>
      <c r="I2840" s="19"/>
    </row>
    <row r="2841" spans="1:9" s="63" customFormat="1" ht="21.95" hidden="1" customHeight="1">
      <c r="A2841" s="54"/>
      <c r="B2841" s="324" t="s">
        <v>269</v>
      </c>
      <c r="C2841" s="325"/>
      <c r="D2841" s="326">
        <f>1-D2840</f>
        <v>0.24750000000000005</v>
      </c>
      <c r="E2841" s="327"/>
      <c r="F2841" s="328"/>
      <c r="G2841" s="62"/>
      <c r="I2841" s="19"/>
    </row>
    <row r="2842" spans="1:9" s="63" customFormat="1" ht="8.25" hidden="1" customHeight="1">
      <c r="A2842" s="49"/>
      <c r="B2842" s="131"/>
      <c r="C2842" s="208"/>
      <c r="D2842" s="132"/>
      <c r="E2842" s="132"/>
      <c r="F2842" s="132"/>
      <c r="G2842" s="133"/>
      <c r="I2842" s="19"/>
    </row>
    <row r="2843" spans="1:9" ht="22.5" hidden="1" customHeight="1">
      <c r="A2843" s="303" t="s">
        <v>276</v>
      </c>
      <c r="B2843" s="303"/>
      <c r="C2843" s="303"/>
      <c r="D2843" s="303"/>
      <c r="E2843" s="303"/>
      <c r="F2843" s="303"/>
      <c r="G2843" s="303"/>
    </row>
    <row r="2844" spans="1:9" ht="7.5" hidden="1" customHeight="1">
      <c r="D2844" s="52"/>
    </row>
    <row r="2845" spans="1:9" ht="23.25" hidden="1" customHeight="1">
      <c r="D2845" s="52"/>
      <c r="G2845" s="134" t="s">
        <v>270</v>
      </c>
    </row>
    <row r="2846" spans="1:9" ht="7.5" hidden="1" customHeight="1">
      <c r="D2846" s="52"/>
    </row>
    <row r="2847" spans="1:9" s="136" customFormat="1" ht="25.35" hidden="1" customHeight="1">
      <c r="A2847" s="307" t="s">
        <v>271</v>
      </c>
      <c r="B2847" s="308"/>
      <c r="C2847" s="308"/>
      <c r="D2847" s="309"/>
      <c r="E2847" s="135" t="s">
        <v>6</v>
      </c>
      <c r="F2847" s="135" t="s">
        <v>287</v>
      </c>
      <c r="G2847" s="135" t="s">
        <v>8</v>
      </c>
      <c r="I2847" s="137"/>
    </row>
    <row r="2848" spans="1:9" s="141" customFormat="1" ht="27" hidden="1" customHeight="1">
      <c r="A2848" s="349" t="e">
        <f>D2622</f>
        <v>#REF!</v>
      </c>
      <c r="B2848" s="311"/>
      <c r="C2848" s="311"/>
      <c r="D2848" s="312"/>
      <c r="E2848" s="138">
        <v>1</v>
      </c>
      <c r="F2848" s="139" t="e">
        <f>E2817</f>
        <v>#REF!</v>
      </c>
      <c r="G2848" s="140" t="e">
        <f>ROUND(E2848*F2848,-6)</f>
        <v>#REF!</v>
      </c>
      <c r="I2848" s="142"/>
    </row>
    <row r="2849" spans="1:9" hidden="1"/>
    <row r="2850" spans="1:9" hidden="1"/>
    <row r="2851" spans="1:9" hidden="1"/>
    <row r="2852" spans="1:9" hidden="1"/>
    <row r="2853" spans="1:9" hidden="1"/>
    <row r="2854" spans="1:9" hidden="1"/>
    <row r="2855" spans="1:9" hidden="1"/>
    <row r="2856" spans="1:9" hidden="1"/>
    <row r="2857" spans="1:9" hidden="1"/>
    <row r="2858" spans="1:9" hidden="1"/>
    <row r="2859" spans="1:9" hidden="1"/>
    <row r="2860" spans="1:9" hidden="1"/>
    <row r="2861" spans="1:9" s="22" customFormat="1" ht="24" hidden="1" customHeight="1">
      <c r="A2861" s="329" t="s">
        <v>494</v>
      </c>
      <c r="B2861" s="22" t="e">
        <f>'Bảng tổng hợp kết quả'!#REF!</f>
        <v>#REF!</v>
      </c>
      <c r="E2861" s="159" t="e">
        <f>'Bảng tổng hợp kết quả'!#REF!</f>
        <v>#REF!</v>
      </c>
      <c r="F2861" s="156"/>
      <c r="I2861" s="23"/>
    </row>
    <row r="2862" spans="1:9" s="22" customFormat="1" ht="22.35" hidden="1" customHeight="1">
      <c r="A2862" s="329"/>
      <c r="B2862" s="22" t="e">
        <f>'Bảng tổng hợp kết quả'!#REF!</f>
        <v>#REF!</v>
      </c>
      <c r="E2862" s="159"/>
      <c r="F2862" s="156"/>
      <c r="I2862" s="23"/>
    </row>
    <row r="2863" spans="1:9" ht="31.7" hidden="1" customHeight="1">
      <c r="A2863" s="167" t="s">
        <v>55</v>
      </c>
      <c r="B2863" s="330" t="s">
        <v>495</v>
      </c>
      <c r="C2863" s="330"/>
      <c r="D2863" s="330"/>
      <c r="E2863" s="330"/>
      <c r="F2863" s="330"/>
      <c r="G2863" s="330"/>
    </row>
    <row r="2864" spans="1:9" ht="16.350000000000001" hidden="1" customHeight="1">
      <c r="A2864" s="303" t="s">
        <v>272</v>
      </c>
      <c r="B2864" s="303"/>
      <c r="C2864" s="303"/>
      <c r="D2864" s="303"/>
      <c r="E2864" s="303"/>
      <c r="F2864" s="303"/>
      <c r="G2864" s="303"/>
    </row>
    <row r="2865" spans="1:7" ht="13.35" hidden="1" customHeight="1">
      <c r="A2865" s="24" t="s">
        <v>61</v>
      </c>
      <c r="B2865" s="261" t="s">
        <v>62</v>
      </c>
      <c r="C2865" s="22"/>
      <c r="D2865" s="303" t="e">
        <f>B2861</f>
        <v>#REF!</v>
      </c>
      <c r="E2865" s="303"/>
      <c r="F2865" s="303"/>
      <c r="G2865" s="303"/>
    </row>
    <row r="2866" spans="1:7" ht="13.35" hidden="1" customHeight="1">
      <c r="A2866" s="27" t="s">
        <v>55</v>
      </c>
      <c r="B2866" s="28" t="s">
        <v>63</v>
      </c>
      <c r="C2866" s="28" t="s">
        <v>64</v>
      </c>
      <c r="D2866" s="305" t="e">
        <f>B2861</f>
        <v>#REF!</v>
      </c>
      <c r="E2866" s="305"/>
      <c r="F2866" s="305"/>
      <c r="G2866" s="305"/>
    </row>
    <row r="2867" spans="1:7" hidden="1">
      <c r="A2867" s="27" t="s">
        <v>55</v>
      </c>
      <c r="B2867" s="266" t="s">
        <v>65</v>
      </c>
      <c r="C2867" s="28" t="s">
        <v>64</v>
      </c>
      <c r="D2867" s="305" t="s">
        <v>497</v>
      </c>
      <c r="E2867" s="305"/>
      <c r="F2867" s="305"/>
      <c r="G2867" s="305"/>
    </row>
    <row r="2868" spans="1:7" hidden="1">
      <c r="A2868" s="27" t="s">
        <v>55</v>
      </c>
      <c r="B2868" s="266" t="s">
        <v>4</v>
      </c>
      <c r="C2868" s="28" t="s">
        <v>64</v>
      </c>
      <c r="D2868" s="306" t="s">
        <v>498</v>
      </c>
      <c r="E2868" s="306"/>
      <c r="F2868" s="306"/>
      <c r="G2868" s="306"/>
    </row>
    <row r="2869" spans="1:7" hidden="1">
      <c r="A2869" s="27" t="s">
        <v>55</v>
      </c>
      <c r="B2869" s="266" t="s">
        <v>3</v>
      </c>
      <c r="C2869" s="28"/>
      <c r="D2869" s="266">
        <v>2020</v>
      </c>
      <c r="E2869" s="266"/>
      <c r="F2869" s="266"/>
      <c r="G2869" s="266"/>
    </row>
    <row r="2870" spans="1:7" hidden="1">
      <c r="A2870" s="27" t="s">
        <v>55</v>
      </c>
      <c r="B2870" s="30" t="s">
        <v>66</v>
      </c>
      <c r="C2870" s="30" t="s">
        <v>64</v>
      </c>
      <c r="D2870" s="301" t="s">
        <v>499</v>
      </c>
      <c r="E2870" s="301"/>
      <c r="F2870" s="301"/>
      <c r="G2870" s="301"/>
    </row>
    <row r="2871" spans="1:7" hidden="1">
      <c r="A2871" s="27" t="s">
        <v>55</v>
      </c>
      <c r="B2871" s="30" t="s">
        <v>67</v>
      </c>
      <c r="C2871" s="30" t="s">
        <v>64</v>
      </c>
      <c r="D2871" s="301" t="s">
        <v>500</v>
      </c>
      <c r="E2871" s="301"/>
      <c r="F2871" s="301"/>
      <c r="G2871" s="301"/>
    </row>
    <row r="2872" spans="1:7" hidden="1">
      <c r="A2872" s="27" t="s">
        <v>55</v>
      </c>
      <c r="B2872" s="30" t="s">
        <v>501</v>
      </c>
      <c r="C2872" s="30" t="s">
        <v>64</v>
      </c>
      <c r="D2872" s="301" t="s">
        <v>502</v>
      </c>
      <c r="E2872" s="301"/>
      <c r="F2872" s="301"/>
      <c r="G2872" s="301"/>
    </row>
    <row r="2873" spans="1:7" hidden="1">
      <c r="A2873" s="27" t="s">
        <v>55</v>
      </c>
      <c r="B2873" s="30" t="s">
        <v>69</v>
      </c>
      <c r="C2873" s="30" t="s">
        <v>64</v>
      </c>
      <c r="D2873" s="301" t="s">
        <v>503</v>
      </c>
      <c r="E2873" s="301"/>
      <c r="F2873" s="301"/>
      <c r="G2873" s="301"/>
    </row>
    <row r="2874" spans="1:7" hidden="1">
      <c r="A2874" s="27" t="s">
        <v>55</v>
      </c>
      <c r="B2874" s="30" t="s">
        <v>70</v>
      </c>
      <c r="C2874" s="30" t="s">
        <v>64</v>
      </c>
      <c r="D2874" s="301" t="s">
        <v>504</v>
      </c>
      <c r="E2874" s="301"/>
      <c r="F2874" s="301"/>
      <c r="G2874" s="301"/>
    </row>
    <row r="2875" spans="1:7" hidden="1">
      <c r="A2875" s="27" t="s">
        <v>55</v>
      </c>
      <c r="B2875" s="30" t="s">
        <v>71</v>
      </c>
      <c r="C2875" s="30" t="s">
        <v>64</v>
      </c>
      <c r="D2875" s="301" t="s">
        <v>505</v>
      </c>
      <c r="E2875" s="301"/>
      <c r="F2875" s="301"/>
      <c r="G2875" s="301"/>
    </row>
    <row r="2876" spans="1:7" hidden="1">
      <c r="A2876" s="27" t="s">
        <v>55</v>
      </c>
      <c r="B2876" s="30" t="s">
        <v>506</v>
      </c>
      <c r="C2876" s="30" t="s">
        <v>64</v>
      </c>
      <c r="D2876" s="301" t="s">
        <v>507</v>
      </c>
      <c r="E2876" s="301"/>
      <c r="F2876" s="301"/>
      <c r="G2876" s="301"/>
    </row>
    <row r="2877" spans="1:7" hidden="1">
      <c r="A2877" s="27" t="s">
        <v>55</v>
      </c>
      <c r="B2877" s="30" t="s">
        <v>73</v>
      </c>
      <c r="C2877" s="30" t="s">
        <v>64</v>
      </c>
      <c r="D2877" s="301" t="s">
        <v>508</v>
      </c>
      <c r="E2877" s="301"/>
      <c r="F2877" s="301"/>
      <c r="G2877" s="301"/>
    </row>
    <row r="2878" spans="1:7" hidden="1">
      <c r="A2878" s="27" t="s">
        <v>55</v>
      </c>
      <c r="B2878" s="30" t="s">
        <v>75</v>
      </c>
      <c r="C2878" s="30" t="s">
        <v>64</v>
      </c>
      <c r="D2878" s="301" t="s">
        <v>509</v>
      </c>
      <c r="E2878" s="301"/>
      <c r="F2878" s="301"/>
      <c r="G2878" s="301"/>
    </row>
    <row r="2879" spans="1:7" hidden="1">
      <c r="A2879" s="27" t="s">
        <v>55</v>
      </c>
      <c r="B2879" s="30" t="s">
        <v>78</v>
      </c>
      <c r="C2879" s="30" t="s">
        <v>64</v>
      </c>
      <c r="D2879" s="301" t="s">
        <v>320</v>
      </c>
      <c r="E2879" s="301"/>
      <c r="F2879" s="301"/>
      <c r="G2879" s="301"/>
    </row>
    <row r="2880" spans="1:7" hidden="1">
      <c r="A2880" s="27" t="s">
        <v>55</v>
      </c>
      <c r="B2880" s="30" t="s">
        <v>79</v>
      </c>
      <c r="C2880" s="30" t="s">
        <v>64</v>
      </c>
      <c r="D2880" s="301" t="s">
        <v>510</v>
      </c>
      <c r="E2880" s="301"/>
      <c r="F2880" s="301"/>
      <c r="G2880" s="301"/>
    </row>
    <row r="2881" spans="1:7" hidden="1">
      <c r="A2881" s="27" t="s">
        <v>55</v>
      </c>
      <c r="B2881" s="30" t="s">
        <v>80</v>
      </c>
      <c r="C2881" s="30" t="s">
        <v>64</v>
      </c>
      <c r="D2881" s="301" t="s">
        <v>511</v>
      </c>
      <c r="E2881" s="301"/>
      <c r="F2881" s="301"/>
      <c r="G2881" s="301"/>
    </row>
    <row r="2882" spans="1:7" ht="3.6" hidden="1" customHeight="1">
      <c r="A2882" s="27"/>
      <c r="B2882" s="30"/>
      <c r="C2882" s="30"/>
      <c r="D2882" s="262"/>
      <c r="E2882" s="262"/>
      <c r="F2882" s="262"/>
      <c r="G2882" s="262"/>
    </row>
    <row r="2883" spans="1:7" ht="16.7" hidden="1" customHeight="1">
      <c r="A2883" s="24" t="s">
        <v>81</v>
      </c>
      <c r="B2883" s="261" t="s">
        <v>62</v>
      </c>
      <c r="C2883" s="22"/>
      <c r="D2883" s="302" t="e">
        <f>E2861</f>
        <v>#REF!</v>
      </c>
      <c r="E2883" s="303"/>
      <c r="F2883" s="303"/>
      <c r="G2883" s="303"/>
    </row>
    <row r="2884" spans="1:7" ht="14.45" hidden="1" customHeight="1">
      <c r="A2884" s="27" t="s">
        <v>55</v>
      </c>
      <c r="B2884" s="28" t="s">
        <v>63</v>
      </c>
      <c r="C2884" s="28" t="s">
        <v>64</v>
      </c>
      <c r="D2884" s="304" t="e">
        <f>D2883</f>
        <v>#REF!</v>
      </c>
      <c r="E2884" s="305"/>
      <c r="F2884" s="305"/>
      <c r="G2884" s="305"/>
    </row>
    <row r="2885" spans="1:7" hidden="1">
      <c r="A2885" s="27" t="s">
        <v>55</v>
      </c>
      <c r="B2885" s="266" t="s">
        <v>65</v>
      </c>
      <c r="C2885" s="28" t="s">
        <v>64</v>
      </c>
      <c r="D2885" s="305" t="s">
        <v>497</v>
      </c>
      <c r="E2885" s="305"/>
      <c r="F2885" s="305"/>
      <c r="G2885" s="305"/>
    </row>
    <row r="2886" spans="1:7" hidden="1">
      <c r="A2886" s="27" t="s">
        <v>55</v>
      </c>
      <c r="B2886" s="266" t="s">
        <v>4</v>
      </c>
      <c r="C2886" s="28" t="s">
        <v>64</v>
      </c>
      <c r="D2886" s="306" t="s">
        <v>498</v>
      </c>
      <c r="E2886" s="306"/>
      <c r="F2886" s="306"/>
      <c r="G2886" s="306"/>
    </row>
    <row r="2887" spans="1:7" hidden="1">
      <c r="A2887" s="27" t="s">
        <v>55</v>
      </c>
      <c r="B2887" s="266" t="s">
        <v>3</v>
      </c>
      <c r="C2887" s="28"/>
      <c r="D2887" s="266">
        <v>2020</v>
      </c>
      <c r="E2887" s="266"/>
      <c r="F2887" s="266"/>
      <c r="G2887" s="266"/>
    </row>
    <row r="2888" spans="1:7" hidden="1">
      <c r="A2888" s="27" t="s">
        <v>55</v>
      </c>
      <c r="B2888" s="30" t="s">
        <v>66</v>
      </c>
      <c r="C2888" s="30" t="s">
        <v>64</v>
      </c>
      <c r="D2888" s="301" t="s">
        <v>512</v>
      </c>
      <c r="E2888" s="301"/>
      <c r="F2888" s="301"/>
      <c r="G2888" s="301"/>
    </row>
    <row r="2889" spans="1:7" hidden="1">
      <c r="A2889" s="27" t="s">
        <v>55</v>
      </c>
      <c r="B2889" s="30" t="s">
        <v>67</v>
      </c>
      <c r="C2889" s="30" t="s">
        <v>64</v>
      </c>
      <c r="D2889" s="301" t="s">
        <v>513</v>
      </c>
      <c r="E2889" s="301"/>
      <c r="F2889" s="301"/>
      <c r="G2889" s="301"/>
    </row>
    <row r="2890" spans="1:7" hidden="1">
      <c r="A2890" s="27" t="s">
        <v>55</v>
      </c>
      <c r="B2890" s="30" t="s">
        <v>501</v>
      </c>
      <c r="C2890" s="30" t="s">
        <v>64</v>
      </c>
      <c r="D2890" s="301" t="s">
        <v>502</v>
      </c>
      <c r="E2890" s="301"/>
      <c r="F2890" s="301"/>
      <c r="G2890" s="301"/>
    </row>
    <row r="2891" spans="1:7" hidden="1">
      <c r="A2891" s="27" t="s">
        <v>55</v>
      </c>
      <c r="B2891" s="30" t="s">
        <v>69</v>
      </c>
      <c r="C2891" s="30" t="s">
        <v>64</v>
      </c>
      <c r="D2891" s="301" t="s">
        <v>503</v>
      </c>
      <c r="E2891" s="301"/>
      <c r="F2891" s="301"/>
      <c r="G2891" s="301"/>
    </row>
    <row r="2892" spans="1:7" hidden="1">
      <c r="A2892" s="27" t="s">
        <v>55</v>
      </c>
      <c r="B2892" s="30" t="s">
        <v>70</v>
      </c>
      <c r="C2892" s="30" t="s">
        <v>64</v>
      </c>
      <c r="D2892" s="301" t="s">
        <v>504</v>
      </c>
      <c r="E2892" s="301"/>
      <c r="F2892" s="301"/>
      <c r="G2892" s="301"/>
    </row>
    <row r="2893" spans="1:7" hidden="1">
      <c r="A2893" s="27" t="s">
        <v>55</v>
      </c>
      <c r="B2893" s="30" t="s">
        <v>71</v>
      </c>
      <c r="C2893" s="30" t="s">
        <v>64</v>
      </c>
      <c r="D2893" s="301" t="s">
        <v>505</v>
      </c>
      <c r="E2893" s="301"/>
      <c r="F2893" s="301"/>
      <c r="G2893" s="301"/>
    </row>
    <row r="2894" spans="1:7" hidden="1">
      <c r="A2894" s="27" t="s">
        <v>55</v>
      </c>
      <c r="B2894" s="30" t="s">
        <v>506</v>
      </c>
      <c r="C2894" s="30" t="s">
        <v>64</v>
      </c>
      <c r="D2894" s="301" t="s">
        <v>507</v>
      </c>
      <c r="E2894" s="301"/>
      <c r="F2894" s="301"/>
      <c r="G2894" s="301"/>
    </row>
    <row r="2895" spans="1:7" hidden="1">
      <c r="A2895" s="27" t="s">
        <v>55</v>
      </c>
      <c r="B2895" s="30" t="s">
        <v>73</v>
      </c>
      <c r="C2895" s="30" t="s">
        <v>64</v>
      </c>
      <c r="D2895" s="301" t="s">
        <v>508</v>
      </c>
      <c r="E2895" s="301"/>
      <c r="F2895" s="301"/>
      <c r="G2895" s="301"/>
    </row>
    <row r="2896" spans="1:7" hidden="1">
      <c r="A2896" s="27" t="s">
        <v>55</v>
      </c>
      <c r="B2896" s="30" t="s">
        <v>75</v>
      </c>
      <c r="C2896" s="30" t="s">
        <v>64</v>
      </c>
      <c r="D2896" s="301" t="s">
        <v>509</v>
      </c>
      <c r="E2896" s="301"/>
      <c r="F2896" s="301"/>
      <c r="G2896" s="301"/>
    </row>
    <row r="2897" spans="1:8" hidden="1">
      <c r="A2897" s="27" t="s">
        <v>55</v>
      </c>
      <c r="B2897" s="30" t="s">
        <v>78</v>
      </c>
      <c r="C2897" s="30" t="s">
        <v>64</v>
      </c>
      <c r="D2897" s="301" t="s">
        <v>320</v>
      </c>
      <c r="E2897" s="301"/>
      <c r="F2897" s="301"/>
      <c r="G2897" s="301"/>
    </row>
    <row r="2898" spans="1:8" hidden="1">
      <c r="A2898" s="27" t="s">
        <v>55</v>
      </c>
      <c r="B2898" s="30" t="s">
        <v>79</v>
      </c>
      <c r="C2898" s="30" t="s">
        <v>64</v>
      </c>
      <c r="D2898" s="301" t="s">
        <v>510</v>
      </c>
      <c r="E2898" s="301"/>
      <c r="F2898" s="301"/>
      <c r="G2898" s="301"/>
    </row>
    <row r="2899" spans="1:8" hidden="1">
      <c r="A2899" s="27" t="s">
        <v>55</v>
      </c>
      <c r="B2899" s="30" t="s">
        <v>80</v>
      </c>
      <c r="C2899" s="30" t="s">
        <v>64</v>
      </c>
      <c r="D2899" s="301" t="s">
        <v>514</v>
      </c>
      <c r="E2899" s="301"/>
      <c r="F2899" s="301"/>
      <c r="G2899" s="301"/>
    </row>
    <row r="2900" spans="1:8" ht="1.7" hidden="1" customHeight="1">
      <c r="A2900" s="27"/>
      <c r="B2900" s="30"/>
      <c r="C2900" s="30"/>
      <c r="D2900" s="262"/>
      <c r="E2900" s="262"/>
      <c r="F2900" s="262"/>
      <c r="G2900" s="262"/>
    </row>
    <row r="2901" spans="1:8" ht="16.350000000000001" hidden="1" customHeight="1">
      <c r="A2901" s="24" t="s">
        <v>310</v>
      </c>
      <c r="B2901" s="261" t="s">
        <v>62</v>
      </c>
      <c r="C2901" s="22"/>
      <c r="D2901" s="302" t="e">
        <f>B2862</f>
        <v>#REF!</v>
      </c>
      <c r="E2901" s="303"/>
      <c r="F2901" s="303"/>
      <c r="G2901" s="303"/>
    </row>
    <row r="2902" spans="1:8" ht="15.6" hidden="1" customHeight="1">
      <c r="A2902" s="27" t="s">
        <v>55</v>
      </c>
      <c r="B2902" s="28" t="s">
        <v>63</v>
      </c>
      <c r="C2902" s="28" t="s">
        <v>64</v>
      </c>
      <c r="D2902" s="304" t="e">
        <f>D2901</f>
        <v>#REF!</v>
      </c>
      <c r="E2902" s="305"/>
      <c r="F2902" s="305"/>
      <c r="G2902" s="305"/>
    </row>
    <row r="2903" spans="1:8" hidden="1">
      <c r="A2903" s="27" t="s">
        <v>55</v>
      </c>
      <c r="B2903" s="266" t="s">
        <v>65</v>
      </c>
      <c r="C2903" s="28" t="s">
        <v>64</v>
      </c>
      <c r="D2903" s="305" t="s">
        <v>497</v>
      </c>
      <c r="E2903" s="305"/>
      <c r="F2903" s="305"/>
      <c r="G2903" s="305"/>
    </row>
    <row r="2904" spans="1:8" hidden="1">
      <c r="A2904" s="27" t="s">
        <v>55</v>
      </c>
      <c r="B2904" s="266" t="s">
        <v>4</v>
      </c>
      <c r="C2904" s="28" t="s">
        <v>64</v>
      </c>
      <c r="D2904" s="306" t="s">
        <v>498</v>
      </c>
      <c r="E2904" s="306"/>
      <c r="F2904" s="306"/>
      <c r="G2904" s="306"/>
    </row>
    <row r="2905" spans="1:8" hidden="1">
      <c r="A2905" s="27" t="s">
        <v>55</v>
      </c>
      <c r="B2905" s="266" t="s">
        <v>3</v>
      </c>
      <c r="C2905" s="28"/>
      <c r="D2905" s="266">
        <v>2020</v>
      </c>
      <c r="E2905" s="266"/>
      <c r="F2905" s="266"/>
      <c r="G2905" s="266"/>
    </row>
    <row r="2906" spans="1:8" hidden="1">
      <c r="A2906" s="27" t="s">
        <v>55</v>
      </c>
      <c r="B2906" s="30" t="s">
        <v>66</v>
      </c>
      <c r="C2906" s="30" t="s">
        <v>64</v>
      </c>
      <c r="D2906" s="301" t="s">
        <v>516</v>
      </c>
      <c r="E2906" s="301"/>
      <c r="F2906" s="301"/>
      <c r="G2906" s="301"/>
      <c r="H2906" s="18">
        <v>788</v>
      </c>
    </row>
    <row r="2907" spans="1:8" hidden="1">
      <c r="A2907" s="27" t="s">
        <v>55</v>
      </c>
      <c r="B2907" s="30" t="s">
        <v>67</v>
      </c>
      <c r="C2907" s="30" t="s">
        <v>64</v>
      </c>
      <c r="D2907" s="301" t="s">
        <v>517</v>
      </c>
      <c r="E2907" s="301"/>
      <c r="F2907" s="301"/>
      <c r="G2907" s="301"/>
    </row>
    <row r="2908" spans="1:8" hidden="1">
      <c r="A2908" s="27" t="s">
        <v>55</v>
      </c>
      <c r="B2908" s="30" t="s">
        <v>501</v>
      </c>
      <c r="C2908" s="30" t="s">
        <v>64</v>
      </c>
      <c r="D2908" s="301" t="s">
        <v>502</v>
      </c>
      <c r="E2908" s="301"/>
      <c r="F2908" s="301"/>
      <c r="G2908" s="301"/>
    </row>
    <row r="2909" spans="1:8" hidden="1">
      <c r="A2909" s="27" t="s">
        <v>55</v>
      </c>
      <c r="B2909" s="30" t="s">
        <v>69</v>
      </c>
      <c r="C2909" s="30" t="s">
        <v>64</v>
      </c>
      <c r="D2909" s="301" t="s">
        <v>503</v>
      </c>
      <c r="E2909" s="301"/>
      <c r="F2909" s="301"/>
      <c r="G2909" s="301"/>
    </row>
    <row r="2910" spans="1:8" hidden="1">
      <c r="A2910" s="27" t="s">
        <v>55</v>
      </c>
      <c r="B2910" s="30" t="s">
        <v>70</v>
      </c>
      <c r="C2910" s="30" t="s">
        <v>64</v>
      </c>
      <c r="D2910" s="301" t="s">
        <v>504</v>
      </c>
      <c r="E2910" s="301"/>
      <c r="F2910" s="301"/>
      <c r="G2910" s="301"/>
    </row>
    <row r="2911" spans="1:8" hidden="1">
      <c r="A2911" s="27" t="s">
        <v>55</v>
      </c>
      <c r="B2911" s="30" t="s">
        <v>71</v>
      </c>
      <c r="C2911" s="30" t="s">
        <v>64</v>
      </c>
      <c r="D2911" s="301" t="s">
        <v>505</v>
      </c>
      <c r="E2911" s="301"/>
      <c r="F2911" s="301"/>
      <c r="G2911" s="301"/>
    </row>
    <row r="2912" spans="1:8" hidden="1">
      <c r="A2912" s="27" t="s">
        <v>55</v>
      </c>
      <c r="B2912" s="30" t="s">
        <v>506</v>
      </c>
      <c r="C2912" s="30" t="s">
        <v>64</v>
      </c>
      <c r="D2912" s="301" t="s">
        <v>507</v>
      </c>
      <c r="E2912" s="301"/>
      <c r="F2912" s="301"/>
      <c r="G2912" s="301"/>
    </row>
    <row r="2913" spans="1:9" hidden="1">
      <c r="A2913" s="27" t="s">
        <v>55</v>
      </c>
      <c r="B2913" s="30" t="s">
        <v>73</v>
      </c>
      <c r="C2913" s="30" t="s">
        <v>64</v>
      </c>
      <c r="D2913" s="301" t="s">
        <v>508</v>
      </c>
      <c r="E2913" s="301"/>
      <c r="F2913" s="301"/>
      <c r="G2913" s="301"/>
    </row>
    <row r="2914" spans="1:9" hidden="1">
      <c r="A2914" s="27" t="s">
        <v>55</v>
      </c>
      <c r="B2914" s="30" t="s">
        <v>75</v>
      </c>
      <c r="C2914" s="30" t="s">
        <v>64</v>
      </c>
      <c r="D2914" s="301" t="s">
        <v>509</v>
      </c>
      <c r="E2914" s="301"/>
      <c r="F2914" s="301"/>
      <c r="G2914" s="301"/>
    </row>
    <row r="2915" spans="1:9" hidden="1">
      <c r="A2915" s="27" t="s">
        <v>55</v>
      </c>
      <c r="B2915" s="30" t="s">
        <v>78</v>
      </c>
      <c r="C2915" s="30" t="s">
        <v>64</v>
      </c>
      <c r="D2915" s="301" t="s">
        <v>320</v>
      </c>
      <c r="E2915" s="301"/>
      <c r="F2915" s="301"/>
      <c r="G2915" s="301"/>
    </row>
    <row r="2916" spans="1:9" hidden="1">
      <c r="A2916" s="27" t="s">
        <v>55</v>
      </c>
      <c r="B2916" s="30" t="s">
        <v>79</v>
      </c>
      <c r="C2916" s="30" t="s">
        <v>64</v>
      </c>
      <c r="D2916" s="301" t="s">
        <v>510</v>
      </c>
      <c r="E2916" s="301"/>
      <c r="F2916" s="301"/>
      <c r="G2916" s="301"/>
    </row>
    <row r="2917" spans="1:9" hidden="1">
      <c r="A2917" s="27" t="s">
        <v>55</v>
      </c>
      <c r="B2917" s="30" t="s">
        <v>80</v>
      </c>
      <c r="C2917" s="30" t="s">
        <v>64</v>
      </c>
      <c r="D2917" s="301" t="s">
        <v>515</v>
      </c>
      <c r="E2917" s="301"/>
      <c r="F2917" s="301"/>
      <c r="G2917" s="301"/>
    </row>
    <row r="2918" spans="1:9" ht="33.6" hidden="1" customHeight="1">
      <c r="A2918" s="168" t="s">
        <v>275</v>
      </c>
      <c r="B2918" s="169" t="s">
        <v>82</v>
      </c>
      <c r="C2918" s="30" t="s">
        <v>64</v>
      </c>
      <c r="D2918" s="348" t="s">
        <v>302</v>
      </c>
      <c r="E2918" s="348"/>
      <c r="F2918" s="348"/>
      <c r="G2918" s="348"/>
    </row>
    <row r="2919" spans="1:9" ht="18.600000000000001" hidden="1" customHeight="1">
      <c r="A2919" s="303" t="s">
        <v>493</v>
      </c>
      <c r="B2919" s="303"/>
      <c r="C2919" s="303"/>
      <c r="D2919" s="303"/>
      <c r="E2919" s="303"/>
      <c r="F2919" s="303"/>
    </row>
    <row r="2920" spans="1:9" hidden="1">
      <c r="A2920" s="24" t="s">
        <v>288</v>
      </c>
      <c r="B2920" s="22" t="s">
        <v>528</v>
      </c>
      <c r="C2920" s="22"/>
      <c r="D2920" s="22"/>
      <c r="E2920" s="303"/>
      <c r="F2920" s="303"/>
    </row>
    <row r="2921" spans="1:9" ht="34.35" hidden="1" customHeight="1">
      <c r="A2921" s="290" t="s">
        <v>518</v>
      </c>
      <c r="B2921" s="290"/>
      <c r="C2921" s="290"/>
      <c r="D2921" s="290"/>
      <c r="E2921" s="290"/>
      <c r="F2921" s="290"/>
      <c r="G2921" s="290"/>
    </row>
    <row r="2922" spans="1:9" ht="33" hidden="1" customHeight="1">
      <c r="A2922" s="41" t="s">
        <v>55</v>
      </c>
      <c r="B2922" s="291" t="s">
        <v>534</v>
      </c>
      <c r="C2922" s="291"/>
      <c r="D2922" s="291"/>
      <c r="E2922" s="291"/>
      <c r="F2922" s="291"/>
      <c r="G2922" s="291"/>
      <c r="I2922" s="19">
        <f>3300000000/1.08</f>
        <v>3055555555.5555553</v>
      </c>
    </row>
    <row r="2923" spans="1:9" ht="33" hidden="1" customHeight="1">
      <c r="A2923" s="41" t="s">
        <v>55</v>
      </c>
      <c r="B2923" s="291" t="s">
        <v>535</v>
      </c>
      <c r="C2923" s="291"/>
      <c r="D2923" s="291"/>
      <c r="E2923" s="291"/>
      <c r="F2923" s="291"/>
      <c r="G2923" s="291"/>
      <c r="I2923" s="19">
        <f>3350000000/1.08</f>
        <v>3101851851.8518515</v>
      </c>
    </row>
    <row r="2924" spans="1:9" ht="33.6" hidden="1" customHeight="1">
      <c r="A2924" s="41" t="s">
        <v>55</v>
      </c>
      <c r="B2924" s="291" t="s">
        <v>536</v>
      </c>
      <c r="C2924" s="291"/>
      <c r="D2924" s="291"/>
      <c r="E2924" s="291"/>
      <c r="F2924" s="291"/>
      <c r="G2924" s="291"/>
      <c r="I2924" s="19">
        <f>3640000000/1.08</f>
        <v>3370370370.3703699</v>
      </c>
    </row>
    <row r="2925" spans="1:9" hidden="1">
      <c r="A2925" s="45" t="s">
        <v>81</v>
      </c>
      <c r="B2925" s="350" t="s">
        <v>484</v>
      </c>
      <c r="C2925" s="350"/>
      <c r="D2925" s="350"/>
      <c r="E2925" s="350"/>
      <c r="F2925" s="350"/>
    </row>
    <row r="2926" spans="1:9" ht="4.3499999999999996" hidden="1" customHeight="1">
      <c r="A2926" s="45"/>
      <c r="B2926" s="264"/>
      <c r="C2926" s="48"/>
      <c r="D2926" s="264"/>
      <c r="E2926" s="264"/>
      <c r="F2926" s="264"/>
    </row>
    <row r="2927" spans="1:9" ht="31.5" hidden="1">
      <c r="A2927" s="45"/>
      <c r="B2927" s="6" t="s">
        <v>261</v>
      </c>
      <c r="C2927" s="48"/>
      <c r="D2927" s="170" t="s">
        <v>519</v>
      </c>
      <c r="E2927" s="170" t="s">
        <v>520</v>
      </c>
      <c r="F2927" s="170" t="s">
        <v>521</v>
      </c>
    </row>
    <row r="2928" spans="1:9" ht="12.6" hidden="1" customHeight="1">
      <c r="A2928" s="45"/>
      <c r="B2928" s="177"/>
      <c r="C2928" s="48"/>
      <c r="D2928" s="171" t="s">
        <v>522</v>
      </c>
      <c r="E2928" s="172" t="s">
        <v>523</v>
      </c>
      <c r="F2928" s="172" t="s">
        <v>524</v>
      </c>
    </row>
    <row r="2929" spans="1:9" hidden="1">
      <c r="A2929" s="45"/>
      <c r="B2929" s="160" t="s">
        <v>20</v>
      </c>
      <c r="C2929" s="48"/>
      <c r="D2929" s="161">
        <v>0.5</v>
      </c>
      <c r="E2929" s="173">
        <v>0.73</v>
      </c>
      <c r="F2929" s="174">
        <f>D2929*E2929/D2933</f>
        <v>0.36499999999999999</v>
      </c>
    </row>
    <row r="2930" spans="1:9" hidden="1">
      <c r="A2930" s="45"/>
      <c r="B2930" s="160" t="s">
        <v>265</v>
      </c>
      <c r="C2930" s="48"/>
      <c r="D2930" s="161">
        <v>0.2</v>
      </c>
      <c r="E2930" s="173">
        <v>0.67</v>
      </c>
      <c r="F2930" s="174">
        <f>D2930*E2930/D2933</f>
        <v>0.13400000000000001</v>
      </c>
    </row>
    <row r="2931" spans="1:9" hidden="1">
      <c r="A2931" s="45"/>
      <c r="B2931" s="160" t="s">
        <v>266</v>
      </c>
      <c r="C2931" s="48"/>
      <c r="D2931" s="161">
        <v>0.2</v>
      </c>
      <c r="E2931" s="173">
        <v>0.65</v>
      </c>
      <c r="F2931" s="174">
        <f>D2931*E2931/D2933</f>
        <v>0.13</v>
      </c>
    </row>
    <row r="2932" spans="1:9" hidden="1">
      <c r="A2932" s="45"/>
      <c r="B2932" s="179" t="s">
        <v>267</v>
      </c>
      <c r="C2932" s="48"/>
      <c r="D2932" s="180">
        <v>0.1</v>
      </c>
      <c r="E2932" s="181">
        <v>0.65</v>
      </c>
      <c r="F2932" s="174">
        <f>D2932*E2932/D2933</f>
        <v>6.5000000000000002E-2</v>
      </c>
    </row>
    <row r="2933" spans="1:9" ht="13.35" hidden="1" customHeight="1">
      <c r="A2933" s="49"/>
      <c r="B2933" s="170" t="s">
        <v>525</v>
      </c>
      <c r="C2933" s="177"/>
      <c r="D2933" s="183">
        <v>1</v>
      </c>
      <c r="E2933" s="175"/>
      <c r="F2933" s="176">
        <f>SUM(F2929:F2932)</f>
        <v>0.69399999999999995</v>
      </c>
    </row>
    <row r="2934" spans="1:9" ht="14.45" hidden="1" customHeight="1">
      <c r="A2934" s="49"/>
      <c r="B2934" s="178" t="s">
        <v>485</v>
      </c>
      <c r="C2934" s="177"/>
      <c r="D2934" s="175"/>
      <c r="E2934" s="177"/>
      <c r="F2934" s="182">
        <f>F2933</f>
        <v>0.69399999999999995</v>
      </c>
    </row>
    <row r="2935" spans="1:9" ht="6.6" hidden="1" customHeight="1">
      <c r="A2935" s="49"/>
      <c r="B2935" s="184"/>
      <c r="D2935" s="185"/>
      <c r="F2935" s="186"/>
    </row>
    <row r="2936" spans="1:9" s="22" customFormat="1" ht="17.45" hidden="1" customHeight="1">
      <c r="A2936" s="164" t="s">
        <v>310</v>
      </c>
      <c r="B2936" s="23" t="s">
        <v>529</v>
      </c>
      <c r="C2936" s="23"/>
      <c r="D2936" s="23"/>
      <c r="E2936" s="23"/>
      <c r="F2936" s="23"/>
      <c r="I2936" s="23"/>
    </row>
    <row r="2937" spans="1:9" hidden="1">
      <c r="A2937" s="351" t="s">
        <v>1</v>
      </c>
      <c r="B2937" s="351" t="s">
        <v>486</v>
      </c>
      <c r="C2937" s="352" t="s">
        <v>6</v>
      </c>
      <c r="D2937" s="351" t="s">
        <v>526</v>
      </c>
      <c r="E2937" s="351"/>
      <c r="F2937" s="351"/>
    </row>
    <row r="2938" spans="1:9" hidden="1">
      <c r="A2938" s="351"/>
      <c r="B2938" s="351"/>
      <c r="C2938" s="353"/>
      <c r="D2938" s="265" t="s">
        <v>487</v>
      </c>
      <c r="E2938" s="265" t="s">
        <v>488</v>
      </c>
      <c r="F2938" s="265" t="s">
        <v>489</v>
      </c>
    </row>
    <row r="2939" spans="1:9" ht="31.5" hidden="1">
      <c r="A2939" s="54">
        <v>1</v>
      </c>
      <c r="B2939" s="162" t="s">
        <v>496</v>
      </c>
      <c r="C2939" s="119">
        <v>1</v>
      </c>
      <c r="D2939" s="163">
        <v>3055555556</v>
      </c>
      <c r="E2939" s="163">
        <v>3101851851</v>
      </c>
      <c r="F2939" s="163">
        <v>3370370370</v>
      </c>
    </row>
    <row r="2940" spans="1:9" ht="7.35" hidden="1" customHeight="1">
      <c r="A2940" s="49"/>
      <c r="B2940" s="19"/>
      <c r="C2940" s="19"/>
      <c r="D2940" s="19"/>
      <c r="E2940" s="19"/>
      <c r="F2940" s="19"/>
    </row>
    <row r="2941" spans="1:9" hidden="1">
      <c r="A2941" s="164" t="s">
        <v>275</v>
      </c>
      <c r="B2941" s="23" t="s">
        <v>530</v>
      </c>
      <c r="C2941" s="23"/>
      <c r="D2941" s="23"/>
      <c r="E2941" s="23"/>
      <c r="F2941" s="23"/>
    </row>
    <row r="2942" spans="1:9" ht="6.6" hidden="1" customHeight="1">
      <c r="A2942" s="49"/>
      <c r="B2942" s="19"/>
      <c r="C2942" s="19"/>
      <c r="D2942" s="19"/>
      <c r="E2942" s="19"/>
      <c r="F2942" s="19"/>
    </row>
    <row r="2943" spans="1:9" hidden="1">
      <c r="A2943" s="265" t="s">
        <v>1</v>
      </c>
      <c r="B2943" s="292" t="s">
        <v>490</v>
      </c>
      <c r="C2943" s="293"/>
      <c r="D2943" s="293"/>
      <c r="E2943" s="294"/>
      <c r="F2943" s="265" t="s">
        <v>491</v>
      </c>
    </row>
    <row r="2944" spans="1:9" hidden="1">
      <c r="A2944" s="54">
        <v>1</v>
      </c>
      <c r="B2944" s="295" t="s">
        <v>533</v>
      </c>
      <c r="C2944" s="296">
        <f>ROUNDDOWN(AVERAGE(D2939:F2939),-6)</f>
        <v>3175000000</v>
      </c>
      <c r="D2944" s="296"/>
      <c r="E2944" s="297"/>
      <c r="F2944" s="119">
        <f>ROUNDDOWN(AVERAGE(D2939:F2939),-6)</f>
        <v>3175000000</v>
      </c>
    </row>
    <row r="2945" spans="1:9" hidden="1">
      <c r="A2945" s="54">
        <v>2</v>
      </c>
      <c r="B2945" s="295" t="s">
        <v>269</v>
      </c>
      <c r="C2945" s="296" t="e">
        <f>#REF!</f>
        <v>#REF!</v>
      </c>
      <c r="D2945" s="296"/>
      <c r="E2945" s="297"/>
      <c r="F2945" s="165">
        <f>F2934</f>
        <v>0.69399999999999995</v>
      </c>
    </row>
    <row r="2946" spans="1:9" hidden="1">
      <c r="A2946" s="265">
        <v>3</v>
      </c>
      <c r="B2946" s="298" t="s">
        <v>527</v>
      </c>
      <c r="C2946" s="299" t="e">
        <f>ROUND(C2944*C2945,-6)</f>
        <v>#REF!</v>
      </c>
      <c r="D2946" s="299"/>
      <c r="E2946" s="300"/>
      <c r="F2946" s="166">
        <f>ROUND(F2944*F2945,-7)</f>
        <v>2200000000</v>
      </c>
    </row>
    <row r="2947" spans="1:9" hidden="1">
      <c r="A2947" s="303" t="s">
        <v>531</v>
      </c>
      <c r="B2947" s="303"/>
      <c r="C2947" s="303"/>
      <c r="D2947" s="303"/>
      <c r="E2947" s="303"/>
      <c r="F2947" s="303"/>
    </row>
    <row r="2948" spans="1:9" ht="13.35" hidden="1" customHeight="1">
      <c r="A2948" s="52"/>
      <c r="F2948" s="134" t="s">
        <v>270</v>
      </c>
    </row>
    <row r="2949" spans="1:9" hidden="1">
      <c r="A2949" s="307" t="s">
        <v>271</v>
      </c>
      <c r="B2949" s="308"/>
      <c r="C2949" s="309"/>
      <c r="D2949" s="135" t="s">
        <v>6</v>
      </c>
      <c r="E2949" s="135" t="s">
        <v>532</v>
      </c>
      <c r="F2949" s="135" t="s">
        <v>492</v>
      </c>
    </row>
    <row r="2950" spans="1:9" hidden="1">
      <c r="A2950" s="310" t="str">
        <f>B2939</f>
        <v>Xe ô tô tải tự đổ LGMG MT95</v>
      </c>
      <c r="B2950" s="311"/>
      <c r="C2950" s="312"/>
      <c r="D2950" s="138">
        <v>1</v>
      </c>
      <c r="E2950" s="140">
        <f>F2946</f>
        <v>2200000000</v>
      </c>
      <c r="F2950" s="140">
        <f>ROUND(D2950*E2950,-6)</f>
        <v>2200000000</v>
      </c>
    </row>
    <row r="2951" spans="1:9" hidden="1">
      <c r="A2951" s="24"/>
      <c r="B2951" s="24"/>
      <c r="C2951" s="22"/>
      <c r="D2951" s="24"/>
      <c r="E2951" s="24"/>
      <c r="F2951" s="24"/>
    </row>
    <row r="2952" spans="1:9" s="22" customFormat="1" hidden="1">
      <c r="A2952" s="22" t="s">
        <v>537</v>
      </c>
      <c r="B2952" s="22" t="e">
        <f>'Bảng tổng hợp kết quả'!#REF!</f>
        <v>#REF!</v>
      </c>
      <c r="E2952" s="159"/>
      <c r="F2952" s="156"/>
      <c r="I2952" s="23"/>
    </row>
    <row r="2953" spans="1:9" ht="19.7" hidden="1" customHeight="1">
      <c r="A2953" s="303" t="s">
        <v>272</v>
      </c>
      <c r="B2953" s="303"/>
      <c r="C2953" s="303"/>
      <c r="D2953" s="303"/>
      <c r="E2953" s="303"/>
      <c r="F2953" s="303"/>
      <c r="G2953" s="303"/>
    </row>
    <row r="2954" spans="1:9" hidden="1">
      <c r="A2954" s="24" t="s">
        <v>61</v>
      </c>
      <c r="B2954" s="261" t="s">
        <v>62</v>
      </c>
      <c r="C2954" s="22"/>
      <c r="D2954" s="303"/>
      <c r="E2954" s="303"/>
      <c r="F2954" s="303"/>
      <c r="G2954" s="303"/>
    </row>
    <row r="2955" spans="1:9" hidden="1">
      <c r="A2955" s="27" t="s">
        <v>55</v>
      </c>
      <c r="B2955" s="28" t="s">
        <v>63</v>
      </c>
      <c r="C2955" s="28" t="s">
        <v>64</v>
      </c>
      <c r="D2955" s="305" t="e">
        <f>B2952</f>
        <v>#REF!</v>
      </c>
      <c r="E2955" s="305"/>
      <c r="F2955" s="305"/>
      <c r="G2955" s="305"/>
    </row>
    <row r="2956" spans="1:9" hidden="1">
      <c r="A2956" s="27" t="s">
        <v>55</v>
      </c>
      <c r="B2956" s="266" t="s">
        <v>65</v>
      </c>
      <c r="C2956" s="28" t="s">
        <v>64</v>
      </c>
      <c r="D2956" s="305" t="s">
        <v>348</v>
      </c>
      <c r="E2956" s="305"/>
      <c r="F2956" s="305"/>
      <c r="G2956" s="305"/>
    </row>
    <row r="2957" spans="1:9" hidden="1">
      <c r="A2957" s="27" t="s">
        <v>55</v>
      </c>
      <c r="B2957" s="266" t="s">
        <v>4</v>
      </c>
      <c r="C2957" s="28" t="s">
        <v>64</v>
      </c>
      <c r="D2957" s="306" t="s">
        <v>36</v>
      </c>
      <c r="E2957" s="306"/>
      <c r="F2957" s="306"/>
      <c r="G2957" s="306"/>
    </row>
    <row r="2958" spans="1:9" hidden="1">
      <c r="A2958" s="27" t="s">
        <v>55</v>
      </c>
      <c r="B2958" s="266" t="s">
        <v>3</v>
      </c>
      <c r="C2958" s="28"/>
      <c r="D2958" s="266">
        <v>2022</v>
      </c>
      <c r="E2958" s="266"/>
      <c r="F2958" s="266"/>
      <c r="G2958" s="266"/>
    </row>
    <row r="2959" spans="1:9" hidden="1">
      <c r="A2959" s="27" t="s">
        <v>55</v>
      </c>
      <c r="B2959" s="30" t="s">
        <v>66</v>
      </c>
      <c r="C2959" s="30" t="s">
        <v>64</v>
      </c>
      <c r="D2959" s="301" t="s">
        <v>538</v>
      </c>
      <c r="E2959" s="301"/>
      <c r="F2959" s="301"/>
      <c r="G2959" s="301"/>
    </row>
    <row r="2960" spans="1:9" hidden="1">
      <c r="A2960" s="27" t="s">
        <v>55</v>
      </c>
      <c r="B2960" s="30" t="s">
        <v>67</v>
      </c>
      <c r="C2960" s="30" t="s">
        <v>64</v>
      </c>
      <c r="D2960" s="301" t="s">
        <v>539</v>
      </c>
      <c r="E2960" s="301"/>
      <c r="F2960" s="301"/>
      <c r="G2960" s="301"/>
    </row>
    <row r="2961" spans="1:7" hidden="1">
      <c r="A2961" s="27" t="s">
        <v>55</v>
      </c>
      <c r="B2961" s="30" t="s">
        <v>68</v>
      </c>
      <c r="C2961" s="30" t="s">
        <v>64</v>
      </c>
      <c r="D2961" s="301" t="s">
        <v>540</v>
      </c>
      <c r="E2961" s="301"/>
      <c r="F2961" s="301"/>
      <c r="G2961" s="301"/>
    </row>
    <row r="2962" spans="1:7" hidden="1">
      <c r="A2962" s="27" t="s">
        <v>55</v>
      </c>
      <c r="B2962" s="30" t="s">
        <v>69</v>
      </c>
      <c r="C2962" s="30" t="s">
        <v>64</v>
      </c>
      <c r="D2962" s="301" t="s">
        <v>277</v>
      </c>
      <c r="E2962" s="301"/>
      <c r="F2962" s="301"/>
      <c r="G2962" s="301"/>
    </row>
    <row r="2963" spans="1:7" hidden="1">
      <c r="A2963" s="27" t="s">
        <v>55</v>
      </c>
      <c r="B2963" s="30" t="s">
        <v>70</v>
      </c>
      <c r="C2963" s="30" t="s">
        <v>64</v>
      </c>
      <c r="D2963" s="301" t="s">
        <v>374</v>
      </c>
      <c r="E2963" s="301"/>
      <c r="F2963" s="301"/>
      <c r="G2963" s="301"/>
    </row>
    <row r="2964" spans="1:7" hidden="1">
      <c r="A2964" s="27" t="s">
        <v>55</v>
      </c>
      <c r="B2964" s="30" t="s">
        <v>71</v>
      </c>
      <c r="C2964" s="30" t="s">
        <v>64</v>
      </c>
      <c r="D2964" s="301" t="s">
        <v>541</v>
      </c>
      <c r="E2964" s="301"/>
      <c r="F2964" s="301"/>
      <c r="G2964" s="301"/>
    </row>
    <row r="2965" spans="1:7" hidden="1">
      <c r="A2965" s="27" t="s">
        <v>55</v>
      </c>
      <c r="B2965" s="30" t="s">
        <v>72</v>
      </c>
      <c r="C2965" s="30" t="s">
        <v>64</v>
      </c>
      <c r="D2965" s="301" t="s">
        <v>542</v>
      </c>
      <c r="E2965" s="301"/>
      <c r="F2965" s="301"/>
      <c r="G2965" s="301"/>
    </row>
    <row r="2966" spans="1:7" hidden="1">
      <c r="A2966" s="27" t="s">
        <v>55</v>
      </c>
      <c r="B2966" s="30" t="s">
        <v>73</v>
      </c>
      <c r="C2966" s="30" t="s">
        <v>64</v>
      </c>
      <c r="D2966" s="301" t="s">
        <v>543</v>
      </c>
      <c r="E2966" s="301"/>
      <c r="F2966" s="301"/>
      <c r="G2966" s="301"/>
    </row>
    <row r="2967" spans="1:7" hidden="1">
      <c r="A2967" s="27" t="s">
        <v>55</v>
      </c>
      <c r="B2967" s="30" t="s">
        <v>75</v>
      </c>
      <c r="C2967" s="30" t="s">
        <v>64</v>
      </c>
      <c r="D2967" s="301" t="s">
        <v>544</v>
      </c>
      <c r="E2967" s="301"/>
      <c r="F2967" s="301"/>
      <c r="G2967" s="301"/>
    </row>
    <row r="2968" spans="1:7" hidden="1">
      <c r="A2968" s="27" t="s">
        <v>55</v>
      </c>
      <c r="B2968" s="30" t="s">
        <v>78</v>
      </c>
      <c r="C2968" s="30" t="s">
        <v>64</v>
      </c>
      <c r="D2968" s="301" t="s">
        <v>300</v>
      </c>
      <c r="E2968" s="301"/>
      <c r="F2968" s="301"/>
      <c r="G2968" s="301"/>
    </row>
    <row r="2969" spans="1:7" hidden="1">
      <c r="A2969" s="27" t="s">
        <v>55</v>
      </c>
      <c r="B2969" s="30" t="s">
        <v>79</v>
      </c>
      <c r="C2969" s="30" t="s">
        <v>64</v>
      </c>
      <c r="D2969" s="301" t="s">
        <v>545</v>
      </c>
      <c r="E2969" s="301"/>
      <c r="F2969" s="301"/>
      <c r="G2969" s="301"/>
    </row>
    <row r="2970" spans="1:7" hidden="1">
      <c r="A2970" s="27" t="s">
        <v>55</v>
      </c>
      <c r="B2970" s="30" t="s">
        <v>80</v>
      </c>
      <c r="C2970" s="30" t="s">
        <v>64</v>
      </c>
      <c r="D2970" s="301" t="s">
        <v>546</v>
      </c>
      <c r="E2970" s="301"/>
      <c r="F2970" s="301"/>
      <c r="G2970" s="301"/>
    </row>
    <row r="2971" spans="1:7" ht="36" hidden="1" customHeight="1">
      <c r="A2971" s="27" t="s">
        <v>81</v>
      </c>
      <c r="B2971" s="28" t="s">
        <v>82</v>
      </c>
      <c r="C2971" s="30" t="s">
        <v>64</v>
      </c>
      <c r="D2971" s="348" t="s">
        <v>302</v>
      </c>
      <c r="E2971" s="348"/>
      <c r="F2971" s="348"/>
      <c r="G2971" s="348"/>
    </row>
    <row r="2972" spans="1:7" ht="21.75" hidden="1" customHeight="1">
      <c r="A2972" s="27" t="s">
        <v>55</v>
      </c>
      <c r="B2972" s="28" t="s">
        <v>83</v>
      </c>
      <c r="C2972" s="30" t="s">
        <v>64</v>
      </c>
      <c r="D2972" s="262" t="s">
        <v>84</v>
      </c>
      <c r="E2972" s="32" t="s">
        <v>85</v>
      </c>
      <c r="F2972" s="266" t="s">
        <v>86</v>
      </c>
      <c r="G2972" s="28" t="s">
        <v>87</v>
      </c>
    </row>
    <row r="2973" spans="1:7" ht="21.75" hidden="1" customHeight="1">
      <c r="A2973" s="27" t="s">
        <v>55</v>
      </c>
      <c r="B2973" s="5" t="s">
        <v>88</v>
      </c>
      <c r="C2973" s="30" t="s">
        <v>64</v>
      </c>
      <c r="D2973" s="262" t="s">
        <v>89</v>
      </c>
      <c r="E2973" s="32" t="s">
        <v>90</v>
      </c>
      <c r="F2973" s="266" t="s">
        <v>91</v>
      </c>
      <c r="G2973" s="28" t="s">
        <v>92</v>
      </c>
    </row>
    <row r="2974" spans="1:7" ht="21.75" hidden="1" customHeight="1">
      <c r="A2974" s="27" t="s">
        <v>55</v>
      </c>
      <c r="B2974" s="5" t="s">
        <v>93</v>
      </c>
      <c r="C2974" s="30" t="s">
        <v>64</v>
      </c>
      <c r="D2974" s="262" t="s">
        <v>94</v>
      </c>
      <c r="E2974" s="32" t="s">
        <v>90</v>
      </c>
      <c r="F2974" s="266" t="s">
        <v>95</v>
      </c>
      <c r="G2974" s="28" t="s">
        <v>92</v>
      </c>
    </row>
    <row r="2975" spans="1:7" ht="21.75" hidden="1" customHeight="1">
      <c r="A2975" s="27" t="s">
        <v>55</v>
      </c>
      <c r="B2975" s="5" t="s">
        <v>96</v>
      </c>
      <c r="C2975" s="30" t="s">
        <v>64</v>
      </c>
      <c r="D2975" s="262" t="s">
        <v>89</v>
      </c>
      <c r="E2975" s="32" t="s">
        <v>90</v>
      </c>
      <c r="F2975" s="266" t="s">
        <v>97</v>
      </c>
      <c r="G2975" s="28" t="s">
        <v>92</v>
      </c>
    </row>
    <row r="2976" spans="1:7" ht="21.75" hidden="1" customHeight="1">
      <c r="A2976" s="27" t="s">
        <v>55</v>
      </c>
      <c r="B2976" s="5" t="s">
        <v>98</v>
      </c>
      <c r="C2976" s="30" t="s">
        <v>64</v>
      </c>
      <c r="D2976" s="262" t="s">
        <v>99</v>
      </c>
      <c r="E2976" s="32" t="s">
        <v>90</v>
      </c>
      <c r="F2976" s="266" t="s">
        <v>100</v>
      </c>
      <c r="G2976" s="28" t="s">
        <v>92</v>
      </c>
    </row>
    <row r="2977" spans="1:7" ht="21.75" hidden="1" customHeight="1">
      <c r="A2977" s="27" t="s">
        <v>55</v>
      </c>
      <c r="B2977" s="5" t="s">
        <v>101</v>
      </c>
      <c r="C2977" s="30" t="s">
        <v>64</v>
      </c>
      <c r="D2977" s="262" t="s">
        <v>99</v>
      </c>
      <c r="E2977" s="32" t="s">
        <v>90</v>
      </c>
      <c r="F2977" s="266" t="s">
        <v>102</v>
      </c>
      <c r="G2977" s="28" t="s">
        <v>103</v>
      </c>
    </row>
    <row r="2978" spans="1:7" ht="21.75" hidden="1" customHeight="1">
      <c r="A2978" s="27" t="s">
        <v>55</v>
      </c>
      <c r="B2978" s="5" t="s">
        <v>104</v>
      </c>
      <c r="C2978" s="30" t="s">
        <v>64</v>
      </c>
      <c r="D2978" s="262" t="s">
        <v>94</v>
      </c>
      <c r="E2978" s="32" t="s">
        <v>90</v>
      </c>
      <c r="F2978" s="266" t="s">
        <v>105</v>
      </c>
      <c r="G2978" s="28" t="s">
        <v>106</v>
      </c>
    </row>
    <row r="2979" spans="1:7" ht="21.75" hidden="1" customHeight="1">
      <c r="A2979" s="27" t="s">
        <v>55</v>
      </c>
      <c r="B2979" s="5" t="s">
        <v>107</v>
      </c>
      <c r="C2979" s="30" t="s">
        <v>64</v>
      </c>
      <c r="D2979" s="262" t="s">
        <v>108</v>
      </c>
      <c r="E2979" s="32" t="s">
        <v>90</v>
      </c>
      <c r="F2979" s="266" t="s">
        <v>109</v>
      </c>
      <c r="G2979" s="28" t="s">
        <v>110</v>
      </c>
    </row>
    <row r="2980" spans="1:7" ht="21.75" hidden="1" customHeight="1">
      <c r="A2980" s="27" t="s">
        <v>55</v>
      </c>
      <c r="B2980" s="28" t="s">
        <v>111</v>
      </c>
      <c r="C2980" s="30" t="s">
        <v>64</v>
      </c>
      <c r="D2980" s="5" t="s">
        <v>112</v>
      </c>
      <c r="E2980" s="32" t="s">
        <v>90</v>
      </c>
      <c r="F2980" s="266" t="s">
        <v>113</v>
      </c>
      <c r="G2980" s="28" t="s">
        <v>110</v>
      </c>
    </row>
    <row r="2981" spans="1:7" ht="21.75" hidden="1" customHeight="1">
      <c r="A2981" s="27" t="s">
        <v>55</v>
      </c>
      <c r="B2981" s="28" t="s">
        <v>114</v>
      </c>
      <c r="C2981" s="30" t="s">
        <v>64</v>
      </c>
      <c r="D2981" s="262" t="s">
        <v>115</v>
      </c>
      <c r="E2981" s="32" t="s">
        <v>90</v>
      </c>
      <c r="F2981" s="266" t="s">
        <v>116</v>
      </c>
      <c r="G2981" s="28" t="s">
        <v>110</v>
      </c>
    </row>
    <row r="2982" spans="1:7" ht="21.75" hidden="1" customHeight="1">
      <c r="A2982" s="27" t="s">
        <v>55</v>
      </c>
      <c r="B2982" s="28" t="s">
        <v>117</v>
      </c>
      <c r="C2982" s="30" t="s">
        <v>64</v>
      </c>
      <c r="D2982" s="262" t="s">
        <v>94</v>
      </c>
      <c r="E2982" s="32" t="s">
        <v>90</v>
      </c>
      <c r="F2982" s="266" t="s">
        <v>118</v>
      </c>
      <c r="G2982" s="28" t="s">
        <v>110</v>
      </c>
    </row>
    <row r="2983" spans="1:7" ht="21.75" hidden="1" customHeight="1">
      <c r="A2983" s="27" t="s">
        <v>55</v>
      </c>
      <c r="B2983" s="28" t="s">
        <v>119</v>
      </c>
      <c r="C2983" s="30" t="s">
        <v>64</v>
      </c>
      <c r="D2983" s="262" t="s">
        <v>120</v>
      </c>
      <c r="E2983" s="32" t="s">
        <v>90</v>
      </c>
      <c r="F2983" s="266" t="s">
        <v>121</v>
      </c>
      <c r="G2983" s="28" t="s">
        <v>110</v>
      </c>
    </row>
    <row r="2984" spans="1:7" ht="21.75" hidden="1" customHeight="1">
      <c r="A2984" s="27" t="s">
        <v>55</v>
      </c>
      <c r="B2984" s="28" t="s">
        <v>122</v>
      </c>
      <c r="C2984" s="30" t="s">
        <v>64</v>
      </c>
      <c r="D2984" s="262" t="s">
        <v>108</v>
      </c>
      <c r="E2984" s="32" t="s">
        <v>90</v>
      </c>
      <c r="F2984" s="266" t="s">
        <v>123</v>
      </c>
      <c r="G2984" s="28" t="s">
        <v>110</v>
      </c>
    </row>
    <row r="2985" spans="1:7" ht="21.75" hidden="1" customHeight="1">
      <c r="A2985" s="27" t="s">
        <v>55</v>
      </c>
      <c r="B2985" s="28" t="s">
        <v>124</v>
      </c>
      <c r="C2985" s="30" t="s">
        <v>64</v>
      </c>
      <c r="D2985" s="262" t="s">
        <v>108</v>
      </c>
      <c r="E2985" s="32" t="s">
        <v>90</v>
      </c>
      <c r="F2985" s="266" t="s">
        <v>125</v>
      </c>
      <c r="G2985" s="28" t="s">
        <v>126</v>
      </c>
    </row>
    <row r="2986" spans="1:7" ht="21.75" hidden="1" customHeight="1">
      <c r="A2986" s="27" t="s">
        <v>55</v>
      </c>
      <c r="B2986" s="28" t="s">
        <v>127</v>
      </c>
      <c r="C2986" s="30" t="s">
        <v>64</v>
      </c>
      <c r="D2986" s="262" t="s">
        <v>108</v>
      </c>
      <c r="E2986" s="32" t="s">
        <v>90</v>
      </c>
      <c r="F2986" s="266" t="s">
        <v>128</v>
      </c>
      <c r="G2986" s="28" t="s">
        <v>129</v>
      </c>
    </row>
    <row r="2987" spans="1:7" ht="21.75" hidden="1" customHeight="1">
      <c r="A2987" s="27" t="s">
        <v>55</v>
      </c>
      <c r="B2987" s="28" t="s">
        <v>130</v>
      </c>
      <c r="C2987" s="30" t="s">
        <v>64</v>
      </c>
      <c r="D2987" s="262" t="s">
        <v>131</v>
      </c>
      <c r="E2987" s="32" t="s">
        <v>90</v>
      </c>
      <c r="F2987" s="266" t="s">
        <v>132</v>
      </c>
      <c r="G2987" s="28" t="s">
        <v>129</v>
      </c>
    </row>
    <row r="2988" spans="1:7" ht="21.75" hidden="1" customHeight="1">
      <c r="A2988" s="27" t="s">
        <v>55</v>
      </c>
      <c r="B2988" s="5" t="s">
        <v>133</v>
      </c>
      <c r="C2988" s="30" t="s">
        <v>64</v>
      </c>
      <c r="D2988" s="262" t="s">
        <v>134</v>
      </c>
      <c r="E2988" s="32" t="s">
        <v>90</v>
      </c>
      <c r="F2988" s="266" t="s">
        <v>135</v>
      </c>
      <c r="G2988" s="28" t="s">
        <v>129</v>
      </c>
    </row>
    <row r="2989" spans="1:7" ht="21.75" hidden="1" customHeight="1">
      <c r="A2989" s="27" t="s">
        <v>55</v>
      </c>
      <c r="B2989" s="28" t="s">
        <v>136</v>
      </c>
      <c r="C2989" s="30" t="s">
        <v>64</v>
      </c>
      <c r="D2989" s="262" t="s">
        <v>131</v>
      </c>
      <c r="E2989" s="32" t="s">
        <v>90</v>
      </c>
      <c r="F2989" s="266" t="s">
        <v>137</v>
      </c>
      <c r="G2989" s="28" t="s">
        <v>129</v>
      </c>
    </row>
    <row r="2990" spans="1:7" ht="21.75" hidden="1" customHeight="1">
      <c r="A2990" s="27" t="s">
        <v>55</v>
      </c>
      <c r="B2990" s="28" t="s">
        <v>138</v>
      </c>
      <c r="C2990" s="30" t="s">
        <v>64</v>
      </c>
      <c r="D2990" s="262" t="s">
        <v>131</v>
      </c>
      <c r="E2990" s="32" t="s">
        <v>90</v>
      </c>
      <c r="F2990" s="266" t="s">
        <v>139</v>
      </c>
      <c r="G2990" s="28" t="s">
        <v>87</v>
      </c>
    </row>
    <row r="2991" spans="1:7" ht="21.75" hidden="1" customHeight="1">
      <c r="A2991" s="27" t="s">
        <v>55</v>
      </c>
      <c r="B2991" s="28" t="s">
        <v>140</v>
      </c>
      <c r="C2991" s="30" t="s">
        <v>64</v>
      </c>
      <c r="D2991" s="262" t="s">
        <v>94</v>
      </c>
      <c r="E2991" s="32" t="s">
        <v>90</v>
      </c>
      <c r="F2991" s="266" t="s">
        <v>141</v>
      </c>
      <c r="G2991" s="28" t="s">
        <v>87</v>
      </c>
    </row>
    <row r="2992" spans="1:7" ht="21.75" hidden="1" customHeight="1">
      <c r="A2992" s="27" t="s">
        <v>55</v>
      </c>
      <c r="B2992" s="28" t="s">
        <v>142</v>
      </c>
      <c r="C2992" s="30" t="s">
        <v>64</v>
      </c>
      <c r="D2992" s="262" t="s">
        <v>94</v>
      </c>
      <c r="E2992" s="32" t="s">
        <v>90</v>
      </c>
      <c r="F2992" s="266" t="s">
        <v>143</v>
      </c>
      <c r="G2992" s="28" t="s">
        <v>144</v>
      </c>
    </row>
    <row r="2993" spans="1:7" ht="21.75" hidden="1" customHeight="1">
      <c r="A2993" s="27" t="s">
        <v>55</v>
      </c>
      <c r="B2993" s="28" t="s">
        <v>145</v>
      </c>
      <c r="C2993" s="30" t="s">
        <v>64</v>
      </c>
      <c r="D2993" s="262" t="s">
        <v>99</v>
      </c>
      <c r="E2993" s="32" t="s">
        <v>90</v>
      </c>
      <c r="F2993" s="266" t="s">
        <v>146</v>
      </c>
      <c r="G2993" s="28" t="s">
        <v>147</v>
      </c>
    </row>
    <row r="2994" spans="1:7" ht="21.75" hidden="1" customHeight="1">
      <c r="A2994" s="27" t="s">
        <v>55</v>
      </c>
      <c r="B2994" s="28" t="s">
        <v>148</v>
      </c>
      <c r="C2994" s="30" t="s">
        <v>64</v>
      </c>
      <c r="D2994" s="262" t="s">
        <v>99</v>
      </c>
      <c r="E2994" s="32" t="s">
        <v>90</v>
      </c>
      <c r="F2994" s="266" t="s">
        <v>149</v>
      </c>
      <c r="G2994" s="28" t="s">
        <v>150</v>
      </c>
    </row>
    <row r="2995" spans="1:7" ht="21.75" hidden="1" customHeight="1">
      <c r="A2995" s="27" t="s">
        <v>55</v>
      </c>
      <c r="B2995" s="5" t="s">
        <v>151</v>
      </c>
      <c r="C2995" s="30" t="s">
        <v>64</v>
      </c>
      <c r="D2995" s="262" t="s">
        <v>99</v>
      </c>
      <c r="E2995" s="32" t="s">
        <v>90</v>
      </c>
      <c r="F2995" s="5" t="s">
        <v>152</v>
      </c>
      <c r="G2995" s="33" t="s">
        <v>147</v>
      </c>
    </row>
    <row r="2996" spans="1:7" ht="21.75" hidden="1" customHeight="1">
      <c r="A2996" s="27" t="s">
        <v>55</v>
      </c>
      <c r="B2996" s="5" t="s">
        <v>153</v>
      </c>
      <c r="C2996" s="30" t="s">
        <v>64</v>
      </c>
      <c r="D2996" s="33" t="s">
        <v>94</v>
      </c>
      <c r="E2996" s="32" t="s">
        <v>90</v>
      </c>
      <c r="F2996" s="5" t="s">
        <v>154</v>
      </c>
      <c r="G2996" s="33" t="s">
        <v>155</v>
      </c>
    </row>
    <row r="2997" spans="1:7" ht="21.75" hidden="1" customHeight="1">
      <c r="A2997" s="27" t="s">
        <v>55</v>
      </c>
      <c r="B2997" s="5" t="s">
        <v>156</v>
      </c>
      <c r="C2997" s="30" t="s">
        <v>64</v>
      </c>
      <c r="D2997" s="33" t="s">
        <v>115</v>
      </c>
      <c r="E2997" s="32" t="s">
        <v>90</v>
      </c>
      <c r="F2997" s="5" t="s">
        <v>157</v>
      </c>
      <c r="G2997" s="33" t="s">
        <v>155</v>
      </c>
    </row>
    <row r="2998" spans="1:7" ht="21.75" hidden="1" customHeight="1">
      <c r="A2998" s="27" t="s">
        <v>55</v>
      </c>
      <c r="B2998" s="5" t="s">
        <v>158</v>
      </c>
      <c r="C2998" s="30" t="s">
        <v>64</v>
      </c>
      <c r="D2998" s="33" t="s">
        <v>99</v>
      </c>
      <c r="E2998" s="32" t="s">
        <v>90</v>
      </c>
      <c r="F2998" s="5" t="s">
        <v>159</v>
      </c>
      <c r="G2998" s="33" t="s">
        <v>155</v>
      </c>
    </row>
    <row r="2999" spans="1:7" ht="21.75" hidden="1" customHeight="1">
      <c r="A2999" s="27" t="s">
        <v>55</v>
      </c>
      <c r="B2999" s="5" t="s">
        <v>160</v>
      </c>
      <c r="C2999" s="30" t="s">
        <v>64</v>
      </c>
      <c r="D2999" s="33" t="s">
        <v>161</v>
      </c>
      <c r="E2999" s="32"/>
      <c r="F2999" s="266"/>
      <c r="G2999" s="28"/>
    </row>
    <row r="3000" spans="1:7" ht="21.75" hidden="1" customHeight="1">
      <c r="A3000" s="27" t="s">
        <v>55</v>
      </c>
      <c r="C3000" s="30" t="s">
        <v>64</v>
      </c>
      <c r="E3000" s="32"/>
      <c r="F3000" s="266"/>
      <c r="G3000" s="28"/>
    </row>
    <row r="3001" spans="1:7" ht="21.75" hidden="1" customHeight="1">
      <c r="A3001" s="27" t="s">
        <v>55</v>
      </c>
      <c r="C3001" s="30" t="s">
        <v>64</v>
      </c>
      <c r="E3001" s="32"/>
      <c r="F3001" s="266"/>
      <c r="G3001" s="28"/>
    </row>
    <row r="3002" spans="1:7" ht="21.75" hidden="1" customHeight="1">
      <c r="A3002" s="27" t="s">
        <v>55</v>
      </c>
      <c r="C3002" s="30" t="s">
        <v>64</v>
      </c>
      <c r="E3002" s="32"/>
      <c r="F3002" s="266"/>
      <c r="G3002" s="28"/>
    </row>
    <row r="3003" spans="1:7" ht="21.75" hidden="1" customHeight="1">
      <c r="A3003" s="27" t="s">
        <v>55</v>
      </c>
      <c r="C3003" s="30" t="s">
        <v>64</v>
      </c>
      <c r="E3003" s="32"/>
      <c r="F3003" s="266"/>
      <c r="G3003" s="28"/>
    </row>
    <row r="3004" spans="1:7" ht="21.75" hidden="1" customHeight="1">
      <c r="A3004" s="27" t="s">
        <v>55</v>
      </c>
      <c r="B3004" s="5" t="s">
        <v>116</v>
      </c>
      <c r="C3004" s="30" t="s">
        <v>64</v>
      </c>
      <c r="D3004" s="33" t="s">
        <v>161</v>
      </c>
      <c r="E3004" s="34"/>
      <c r="F3004" s="266" t="s">
        <v>162</v>
      </c>
      <c r="G3004" s="28" t="s">
        <v>147</v>
      </c>
    </row>
    <row r="3005" spans="1:7" ht="21.75" hidden="1" customHeight="1">
      <c r="A3005" s="27" t="s">
        <v>55</v>
      </c>
      <c r="B3005" s="28" t="s">
        <v>138</v>
      </c>
      <c r="C3005" s="30" t="s">
        <v>64</v>
      </c>
      <c r="D3005" s="262" t="s">
        <v>131</v>
      </c>
      <c r="E3005" s="32"/>
      <c r="F3005" s="266"/>
      <c r="G3005" s="28"/>
    </row>
    <row r="3006" spans="1:7" ht="8.25" hidden="1" customHeight="1">
      <c r="A3006" s="19"/>
      <c r="B3006" s="314"/>
      <c r="C3006" s="314"/>
      <c r="D3006" s="314"/>
      <c r="E3006" s="314"/>
      <c r="F3006" s="314"/>
      <c r="G3006" s="314"/>
    </row>
    <row r="3007" spans="1:7" ht="21" hidden="1" customHeight="1">
      <c r="A3007" s="303" t="s">
        <v>273</v>
      </c>
      <c r="B3007" s="303"/>
      <c r="C3007" s="303"/>
      <c r="D3007" s="303"/>
      <c r="E3007" s="303"/>
      <c r="F3007" s="303"/>
      <c r="G3007" s="303"/>
    </row>
    <row r="3008" spans="1:7" ht="21.75" hidden="1" customHeight="1">
      <c r="A3008" s="303" t="s">
        <v>163</v>
      </c>
      <c r="B3008" s="303"/>
      <c r="C3008" s="303"/>
      <c r="D3008" s="303"/>
      <c r="E3008" s="303"/>
      <c r="F3008" s="303"/>
      <c r="G3008" s="303"/>
    </row>
    <row r="3009" spans="1:9" ht="36" hidden="1" customHeight="1">
      <c r="A3009" s="315" t="s">
        <v>164</v>
      </c>
      <c r="B3009" s="315"/>
      <c r="C3009" s="315"/>
      <c r="D3009" s="315"/>
      <c r="E3009" s="315"/>
      <c r="F3009" s="315"/>
      <c r="G3009" s="315"/>
      <c r="H3009" s="36"/>
      <c r="I3009" s="37"/>
    </row>
    <row r="3010" spans="1:9" s="40" customFormat="1" ht="3" hidden="1" customHeight="1">
      <c r="A3010" s="359"/>
      <c r="B3010" s="359"/>
      <c r="C3010" s="359"/>
      <c r="D3010" s="359"/>
      <c r="E3010" s="359"/>
      <c r="F3010" s="359"/>
      <c r="G3010" s="359"/>
      <c r="H3010" s="38"/>
      <c r="I3010" s="39"/>
    </row>
    <row r="3011" spans="1:9" s="40" customFormat="1" ht="32.25" hidden="1" customHeight="1">
      <c r="A3011" s="41" t="s">
        <v>55</v>
      </c>
      <c r="B3011" s="360" t="s">
        <v>165</v>
      </c>
      <c r="C3011" s="360"/>
      <c r="D3011" s="360"/>
      <c r="E3011" s="360"/>
      <c r="F3011" s="360"/>
      <c r="G3011" s="360"/>
      <c r="H3011" s="42" t="s">
        <v>166</v>
      </c>
      <c r="I3011" s="43"/>
    </row>
    <row r="3012" spans="1:9" s="40" customFormat="1" ht="32.25" hidden="1" customHeight="1">
      <c r="A3012" s="41" t="s">
        <v>55</v>
      </c>
      <c r="B3012" s="360" t="s">
        <v>167</v>
      </c>
      <c r="C3012" s="360"/>
      <c r="D3012" s="360"/>
      <c r="E3012" s="360"/>
      <c r="F3012" s="360"/>
      <c r="G3012" s="360"/>
      <c r="H3012" s="42" t="s">
        <v>168</v>
      </c>
      <c r="I3012" s="44"/>
    </row>
    <row r="3013" spans="1:9" s="40" customFormat="1" ht="32.25" hidden="1" customHeight="1">
      <c r="A3013" s="41" t="s">
        <v>55</v>
      </c>
      <c r="B3013" s="360" t="s">
        <v>169</v>
      </c>
      <c r="C3013" s="360"/>
      <c r="D3013" s="360"/>
      <c r="E3013" s="360"/>
      <c r="F3013" s="360"/>
      <c r="G3013" s="360"/>
      <c r="H3013" s="361" t="s">
        <v>170</v>
      </c>
      <c r="I3013" s="362"/>
    </row>
    <row r="3014" spans="1:9" s="48" customFormat="1" hidden="1">
      <c r="A3014" s="45" t="s">
        <v>81</v>
      </c>
      <c r="B3014" s="350" t="s">
        <v>171</v>
      </c>
      <c r="C3014" s="350"/>
      <c r="D3014" s="350"/>
      <c r="E3014" s="350"/>
      <c r="F3014" s="350"/>
      <c r="G3014" s="350"/>
      <c r="H3014" s="46"/>
      <c r="I3014" s="47"/>
    </row>
    <row r="3015" spans="1:9" s="49" customFormat="1" ht="10.5" hidden="1" customHeight="1">
      <c r="B3015" s="18"/>
      <c r="C3015" s="18"/>
      <c r="D3015" s="18"/>
      <c r="E3015" s="18"/>
      <c r="F3015" s="18"/>
      <c r="G3015" s="50"/>
    </row>
    <row r="3016" spans="1:9" s="52" customFormat="1" ht="24.75" hidden="1" customHeight="1">
      <c r="A3016" s="51" t="s">
        <v>1</v>
      </c>
      <c r="B3016" s="51" t="s">
        <v>172</v>
      </c>
      <c r="C3016" s="65"/>
      <c r="D3016" s="51" t="s">
        <v>173</v>
      </c>
      <c r="E3016" s="51" t="s">
        <v>174</v>
      </c>
      <c r="F3016" s="51" t="s">
        <v>175</v>
      </c>
      <c r="G3016" s="51" t="s">
        <v>176</v>
      </c>
      <c r="I3016" s="268"/>
    </row>
    <row r="3017" spans="1:9" ht="16.350000000000001" hidden="1" customHeight="1">
      <c r="A3017" s="54">
        <v>1</v>
      </c>
      <c r="B3017" s="55" t="s">
        <v>177</v>
      </c>
      <c r="C3017" s="202" t="s">
        <v>64</v>
      </c>
      <c r="D3017" s="57" t="s">
        <v>409</v>
      </c>
      <c r="E3017" s="57" t="str">
        <f>D3017</f>
        <v xml:space="preserve">Chở người </v>
      </c>
      <c r="F3017" s="57" t="str">
        <f>D3017</f>
        <v xml:space="preserve">Chở người </v>
      </c>
      <c r="G3017" s="57" t="str">
        <f>D3017</f>
        <v xml:space="preserve">Chở người </v>
      </c>
    </row>
    <row r="3018" spans="1:9" ht="18.600000000000001" hidden="1" customHeight="1">
      <c r="A3018" s="54">
        <v>2</v>
      </c>
      <c r="B3018" s="55" t="s">
        <v>178</v>
      </c>
      <c r="C3018" s="202" t="s">
        <v>64</v>
      </c>
      <c r="D3018" s="58" t="s">
        <v>304</v>
      </c>
      <c r="E3018" s="58" t="str">
        <f>D3018</f>
        <v>Ô tô con</v>
      </c>
      <c r="F3018" s="58" t="str">
        <f>D3018</f>
        <v>Ô tô con</v>
      </c>
      <c r="G3018" s="58" t="str">
        <f>D3018</f>
        <v>Ô tô con</v>
      </c>
    </row>
    <row r="3019" spans="1:9" hidden="1">
      <c r="A3019" s="59" t="s">
        <v>55</v>
      </c>
      <c r="B3019" s="55" t="s">
        <v>179</v>
      </c>
      <c r="C3019" s="202"/>
      <c r="D3019" s="58" t="str">
        <f>D2956</f>
        <v>TOYOTA</v>
      </c>
      <c r="E3019" s="58" t="str">
        <f>D3019</f>
        <v>TOYOTA</v>
      </c>
      <c r="F3019" s="58" t="str">
        <f>E3019</f>
        <v>TOYOTA</v>
      </c>
      <c r="G3019" s="58" t="str">
        <f>F3019</f>
        <v>TOYOTA</v>
      </c>
    </row>
    <row r="3020" spans="1:9" hidden="1">
      <c r="A3020" s="59" t="s">
        <v>55</v>
      </c>
      <c r="B3020" s="55" t="s">
        <v>3</v>
      </c>
      <c r="C3020" s="202"/>
      <c r="D3020" s="60">
        <f>D2958</f>
        <v>2022</v>
      </c>
      <c r="E3020" s="60">
        <f>D3020</f>
        <v>2022</v>
      </c>
      <c r="F3020" s="60">
        <f>D3020</f>
        <v>2022</v>
      </c>
      <c r="G3020" s="60">
        <f>D3020</f>
        <v>2022</v>
      </c>
    </row>
    <row r="3021" spans="1:9" hidden="1">
      <c r="A3021" s="59" t="s">
        <v>55</v>
      </c>
      <c r="B3021" s="55" t="s">
        <v>4</v>
      </c>
      <c r="C3021" s="202"/>
      <c r="D3021" s="58" t="str">
        <f>D2957</f>
        <v>Thái Lan</v>
      </c>
      <c r="E3021" s="58" t="str">
        <f>D3021</f>
        <v>Thái Lan</v>
      </c>
      <c r="F3021" s="58" t="str">
        <f>D3021</f>
        <v>Thái Lan</v>
      </c>
      <c r="G3021" s="58" t="str">
        <f>D3021</f>
        <v>Thái Lan</v>
      </c>
    </row>
    <row r="3022" spans="1:9" ht="58.35" hidden="1" customHeight="1">
      <c r="A3022" s="54">
        <v>3</v>
      </c>
      <c r="B3022" s="55" t="s">
        <v>180</v>
      </c>
      <c r="C3022" s="203" t="s">
        <v>64</v>
      </c>
      <c r="D3022" s="152"/>
      <c r="E3022" s="153" t="s">
        <v>547</v>
      </c>
      <c r="F3022" s="153" t="s">
        <v>549</v>
      </c>
      <c r="G3022" s="153" t="s">
        <v>550</v>
      </c>
    </row>
    <row r="3023" spans="1:9" s="63" customFormat="1" ht="21" hidden="1" customHeight="1">
      <c r="A3023" s="54">
        <v>4</v>
      </c>
      <c r="B3023" s="61" t="s">
        <v>181</v>
      </c>
      <c r="C3023" s="204" t="s">
        <v>64</v>
      </c>
      <c r="D3023" s="62" t="s">
        <v>279</v>
      </c>
      <c r="E3023" s="62" t="s">
        <v>279</v>
      </c>
      <c r="F3023" s="62" t="s">
        <v>279</v>
      </c>
      <c r="G3023" s="62" t="s">
        <v>279</v>
      </c>
      <c r="I3023" s="19"/>
    </row>
    <row r="3024" spans="1:9" s="67" customFormat="1" ht="30.6" hidden="1" customHeight="1">
      <c r="A3024" s="64">
        <v>5</v>
      </c>
      <c r="B3024" s="65" t="s">
        <v>182</v>
      </c>
      <c r="C3024" s="205" t="s">
        <v>64</v>
      </c>
      <c r="D3024" s="66" t="s">
        <v>183</v>
      </c>
      <c r="E3024" s="66" t="s">
        <v>183</v>
      </c>
      <c r="F3024" s="66" t="s">
        <v>183</v>
      </c>
      <c r="G3024" s="66" t="s">
        <v>183</v>
      </c>
      <c r="I3024" s="68"/>
    </row>
    <row r="3025" spans="1:9" ht="16.7" hidden="1" customHeight="1">
      <c r="A3025" s="269">
        <v>6</v>
      </c>
      <c r="B3025" s="70" t="s">
        <v>184</v>
      </c>
      <c r="C3025" s="205" t="s">
        <v>64</v>
      </c>
      <c r="D3025" s="71"/>
      <c r="E3025" s="72">
        <v>780000000</v>
      </c>
      <c r="F3025" s="72">
        <v>785000000</v>
      </c>
      <c r="G3025" s="72">
        <v>780000000</v>
      </c>
    </row>
    <row r="3026" spans="1:9" ht="21" hidden="1" customHeight="1">
      <c r="A3026" s="269">
        <v>7</v>
      </c>
      <c r="B3026" s="70" t="s">
        <v>185</v>
      </c>
      <c r="C3026" s="205" t="s">
        <v>64</v>
      </c>
      <c r="D3026" s="71"/>
      <c r="E3026" s="73">
        <v>0.92</v>
      </c>
      <c r="F3026" s="73">
        <v>0.92</v>
      </c>
      <c r="G3026" s="73">
        <v>0.92</v>
      </c>
      <c r="I3026" s="74" t="e">
        <f>E3140</f>
        <v>#REF!</v>
      </c>
    </row>
    <row r="3027" spans="1:9" ht="18" hidden="1" customHeight="1">
      <c r="A3027" s="269">
        <v>8</v>
      </c>
      <c r="B3027" s="70" t="s">
        <v>186</v>
      </c>
      <c r="C3027" s="205" t="s">
        <v>64</v>
      </c>
      <c r="D3027" s="71"/>
      <c r="E3027" s="75" t="s">
        <v>281</v>
      </c>
      <c r="F3027" s="75" t="s">
        <v>281</v>
      </c>
      <c r="G3027" s="75" t="s">
        <v>281</v>
      </c>
    </row>
    <row r="3028" spans="1:9" ht="20.45" hidden="1" customHeight="1">
      <c r="A3028" s="269">
        <v>9</v>
      </c>
      <c r="B3028" s="65" t="s">
        <v>187</v>
      </c>
      <c r="C3028" s="205" t="s">
        <v>64</v>
      </c>
      <c r="D3028" s="76" t="s">
        <v>188</v>
      </c>
      <c r="E3028" s="76" t="s">
        <v>188</v>
      </c>
      <c r="F3028" s="76" t="s">
        <v>188</v>
      </c>
      <c r="G3028" s="76" t="s">
        <v>188</v>
      </c>
    </row>
    <row r="3029" spans="1:9" ht="16.7" hidden="1" customHeight="1">
      <c r="A3029" s="77" t="s">
        <v>55</v>
      </c>
      <c r="B3029" s="65" t="s">
        <v>69</v>
      </c>
      <c r="C3029" s="205"/>
      <c r="D3029" s="76" t="str">
        <f>D2962</f>
        <v>Trắng</v>
      </c>
      <c r="E3029" s="76" t="s">
        <v>385</v>
      </c>
      <c r="F3029" s="76" t="s">
        <v>307</v>
      </c>
      <c r="G3029" s="76" t="s">
        <v>385</v>
      </c>
    </row>
    <row r="3030" spans="1:9" ht="16.7" hidden="1" customHeight="1">
      <c r="A3030" s="77" t="s">
        <v>55</v>
      </c>
      <c r="B3030" s="65" t="s">
        <v>189</v>
      </c>
      <c r="C3030" s="205"/>
      <c r="D3030" s="76" t="str">
        <f>D2970</f>
        <v>30H - 592.86</v>
      </c>
      <c r="E3030" s="76" t="s">
        <v>433</v>
      </c>
      <c r="F3030" s="76" t="s">
        <v>280</v>
      </c>
      <c r="G3030" s="76" t="s">
        <v>433</v>
      </c>
    </row>
    <row r="3031" spans="1:9" ht="16.7" hidden="1" customHeight="1">
      <c r="A3031" s="77" t="s">
        <v>55</v>
      </c>
      <c r="B3031" s="65" t="s">
        <v>190</v>
      </c>
      <c r="C3031" s="205"/>
      <c r="D3031" s="76">
        <v>26247</v>
      </c>
      <c r="E3031" s="76">
        <v>38000</v>
      </c>
      <c r="F3031" s="76">
        <v>23275</v>
      </c>
      <c r="G3031" s="76">
        <v>38142</v>
      </c>
    </row>
    <row r="3032" spans="1:9" ht="30.6" hidden="1" customHeight="1">
      <c r="A3032" s="64">
        <v>10</v>
      </c>
      <c r="B3032" s="65" t="s">
        <v>283</v>
      </c>
      <c r="C3032" s="205" t="s">
        <v>64</v>
      </c>
      <c r="D3032" s="71"/>
      <c r="E3032" s="79">
        <f>E3025*E3026</f>
        <v>717600000</v>
      </c>
      <c r="F3032" s="79">
        <f>F3025*F3026</f>
        <v>722200000</v>
      </c>
      <c r="G3032" s="79">
        <f>G3025*G3026</f>
        <v>717600000</v>
      </c>
    </row>
    <row r="3033" spans="1:9" ht="18.600000000000001" hidden="1" customHeight="1">
      <c r="A3033" s="269">
        <v>11</v>
      </c>
      <c r="B3033" s="70" t="s">
        <v>191</v>
      </c>
      <c r="C3033" s="205" t="s">
        <v>64</v>
      </c>
      <c r="D3033" s="80"/>
      <c r="E3033" s="16" t="s">
        <v>548</v>
      </c>
      <c r="F3033" s="81" t="s">
        <v>551</v>
      </c>
      <c r="G3033" s="81" t="s">
        <v>552</v>
      </c>
    </row>
    <row r="3034" spans="1:9" ht="21" hidden="1" customHeight="1">
      <c r="A3034" s="269">
        <v>12</v>
      </c>
      <c r="B3034" s="70" t="s">
        <v>192</v>
      </c>
      <c r="C3034" s="205" t="s">
        <v>64</v>
      </c>
      <c r="D3034" s="82"/>
      <c r="E3034" s="82" t="str">
        <f>D3023</f>
        <v>Tháng 10 năm 2023</v>
      </c>
      <c r="F3034" s="82" t="str">
        <f>E3034</f>
        <v>Tháng 10 năm 2023</v>
      </c>
      <c r="G3034" s="82" t="str">
        <f>E3034</f>
        <v>Tháng 10 năm 2023</v>
      </c>
    </row>
    <row r="3035" spans="1:9" ht="10.35" hidden="1" customHeight="1">
      <c r="G3035" s="83"/>
    </row>
    <row r="3036" spans="1:9" ht="22.5" hidden="1" customHeight="1">
      <c r="A3036" s="303" t="s">
        <v>193</v>
      </c>
      <c r="B3036" s="303"/>
      <c r="C3036" s="303"/>
      <c r="D3036" s="303"/>
      <c r="E3036" s="303"/>
      <c r="F3036" s="303"/>
      <c r="G3036" s="303"/>
    </row>
    <row r="3037" spans="1:9" s="40" customFormat="1" ht="54.75" hidden="1" customHeight="1">
      <c r="A3037" s="337" t="s">
        <v>194</v>
      </c>
      <c r="B3037" s="337"/>
      <c r="C3037" s="337"/>
      <c r="D3037" s="337"/>
      <c r="E3037" s="337"/>
      <c r="F3037" s="337"/>
      <c r="G3037" s="337"/>
      <c r="I3037" s="85"/>
    </row>
    <row r="3038" spans="1:9" s="40" customFormat="1" ht="72" hidden="1" customHeight="1">
      <c r="A3038" s="337" t="s">
        <v>195</v>
      </c>
      <c r="B3038" s="337"/>
      <c r="C3038" s="337"/>
      <c r="D3038" s="337"/>
      <c r="E3038" s="337"/>
      <c r="F3038" s="337"/>
      <c r="G3038" s="337"/>
      <c r="I3038" s="85"/>
    </row>
    <row r="3039" spans="1:9" s="40" customFormat="1" ht="21" hidden="1" customHeight="1">
      <c r="A3039" s="363" t="s">
        <v>196</v>
      </c>
      <c r="B3039" s="363"/>
      <c r="C3039" s="363"/>
      <c r="D3039" s="363"/>
      <c r="E3039" s="363"/>
      <c r="F3039" s="363"/>
      <c r="G3039" s="363"/>
      <c r="I3039" s="85"/>
    </row>
    <row r="3040" spans="1:9" s="40" customFormat="1" ht="21" hidden="1" customHeight="1">
      <c r="A3040" s="86" t="s">
        <v>55</v>
      </c>
      <c r="B3040" s="337" t="s">
        <v>197</v>
      </c>
      <c r="C3040" s="337"/>
      <c r="D3040" s="337"/>
      <c r="E3040" s="337"/>
      <c r="F3040" s="337"/>
      <c r="G3040" s="337"/>
      <c r="I3040" s="85"/>
    </row>
    <row r="3041" spans="1:9" s="40" customFormat="1" ht="21" hidden="1" customHeight="1">
      <c r="A3041" s="87"/>
      <c r="B3041" s="88" t="s">
        <v>198</v>
      </c>
      <c r="C3041" s="88"/>
      <c r="D3041" s="355" t="str">
        <f>D3104&amp;". Do lấy TSĐG làm chuẩn nên tổ thẩm định đánh giá TSĐG đạt tỷ lệ 100%"</f>
        <v>Giấy đăng ký xe, đăng kiểm xe. Do lấy TSĐG làm chuẩn nên tổ thẩm định đánh giá TSĐG đạt tỷ lệ 100%</v>
      </c>
      <c r="E3041" s="356"/>
      <c r="F3041" s="356"/>
      <c r="G3041" s="356"/>
      <c r="I3041" s="85"/>
    </row>
    <row r="3042" spans="1:9" s="40" customFormat="1" ht="21" hidden="1" customHeight="1">
      <c r="A3042" s="86" t="s">
        <v>199</v>
      </c>
      <c r="B3042" s="88" t="s">
        <v>200</v>
      </c>
      <c r="C3042" s="88" t="s">
        <v>64</v>
      </c>
      <c r="D3042" s="358" t="str">
        <f>E3104</f>
        <v>Giấy đăng ký xe, đăng kiểm xe</v>
      </c>
      <c r="E3042" s="358"/>
      <c r="F3042" s="332" t="str">
        <f>IF(D3043&gt;100%,"Lợi thế hơn tài sản thẩm định giá",IF(D3043=100%,"Tương đương tài sản thẩm định giá",IF(D3043&lt;100%,"Kém lợi thế hơn tài sản thẩm định giá")))</f>
        <v>Tương đương tài sản thẩm định giá</v>
      </c>
      <c r="G3042" s="332"/>
      <c r="I3042" s="85"/>
    </row>
    <row r="3043" spans="1:9" s="40" customFormat="1" ht="21" hidden="1" customHeight="1">
      <c r="A3043" s="86"/>
      <c r="B3043" s="271" t="s">
        <v>201</v>
      </c>
      <c r="C3043" s="88" t="s">
        <v>64</v>
      </c>
      <c r="D3043" s="90">
        <f>E3105</f>
        <v>1</v>
      </c>
      <c r="E3043" s="271"/>
      <c r="F3043" s="271"/>
      <c r="G3043" s="272"/>
      <c r="I3043" s="85"/>
    </row>
    <row r="3044" spans="1:9" s="40" customFormat="1" ht="21" hidden="1" customHeight="1">
      <c r="A3044" s="86" t="s">
        <v>199</v>
      </c>
      <c r="B3044" s="88" t="s">
        <v>202</v>
      </c>
      <c r="C3044" s="88" t="s">
        <v>64</v>
      </c>
      <c r="D3044" s="91" t="str">
        <f>F3104</f>
        <v>Giấy đăng ký xe, đăng kiểm xe</v>
      </c>
      <c r="E3044" s="92"/>
      <c r="F3044" s="332" t="str">
        <f>IF(D3045&gt;100%,"Lợi thế hơn tài sản thẩm định giá",IF(D3045=100%,"Tương đương tài sản thẩm định giá",IF(D3045&lt;100%,"Kém lợi thế hơn tài sản thẩm định giá")))</f>
        <v>Tương đương tài sản thẩm định giá</v>
      </c>
      <c r="G3044" s="332"/>
      <c r="I3044" s="85"/>
    </row>
    <row r="3045" spans="1:9" s="40" customFormat="1" ht="21" hidden="1" customHeight="1">
      <c r="A3045" s="86"/>
      <c r="B3045" s="271" t="s">
        <v>203</v>
      </c>
      <c r="C3045" s="88" t="s">
        <v>64</v>
      </c>
      <c r="D3045" s="90">
        <f>F3105</f>
        <v>1</v>
      </c>
      <c r="E3045" s="271"/>
      <c r="F3045" s="271"/>
      <c r="G3045" s="272"/>
      <c r="I3045" s="85"/>
    </row>
    <row r="3046" spans="1:9" s="40" customFormat="1" ht="21" hidden="1" customHeight="1">
      <c r="A3046" s="86" t="s">
        <v>199</v>
      </c>
      <c r="B3046" s="88" t="s">
        <v>204</v>
      </c>
      <c r="C3046" s="88" t="s">
        <v>64</v>
      </c>
      <c r="D3046" s="91" t="str">
        <f>G3104</f>
        <v>Giấy đăng ký xe, đăng kiểm xe</v>
      </c>
      <c r="E3046" s="92"/>
      <c r="F3046" s="332" t="str">
        <f>IF(D3047&gt;100%,"Lợi thế hơn tài sản thẩm định giá",IF(D3047=100%,"Tương đương tài sản thẩm định giá",IF(D3047&lt;100%,"Kém lợi thế hơn tài sản thẩm định giá")))</f>
        <v>Tương đương tài sản thẩm định giá</v>
      </c>
      <c r="G3046" s="332"/>
      <c r="I3046" s="85"/>
    </row>
    <row r="3047" spans="1:9" s="40" customFormat="1" ht="21" hidden="1" customHeight="1">
      <c r="A3047" s="86"/>
      <c r="B3047" s="271" t="s">
        <v>205</v>
      </c>
      <c r="C3047" s="88" t="s">
        <v>64</v>
      </c>
      <c r="D3047" s="90">
        <f>G3105</f>
        <v>1</v>
      </c>
      <c r="E3047" s="271"/>
      <c r="F3047" s="271"/>
      <c r="G3047" s="271"/>
      <c r="I3047" s="85"/>
    </row>
    <row r="3048" spans="1:9" s="40" customFormat="1" ht="21" hidden="1" customHeight="1">
      <c r="A3048" s="86" t="s">
        <v>55</v>
      </c>
      <c r="B3048" s="337" t="s">
        <v>206</v>
      </c>
      <c r="C3048" s="337"/>
      <c r="D3048" s="337"/>
      <c r="E3048" s="337"/>
      <c r="F3048" s="337"/>
      <c r="G3048" s="337"/>
      <c r="I3048" s="85"/>
    </row>
    <row r="3049" spans="1:9" s="40" customFormat="1" ht="21" hidden="1" customHeight="1">
      <c r="A3049" s="87"/>
      <c r="B3049" s="88" t="s">
        <v>198</v>
      </c>
      <c r="C3049" s="88"/>
      <c r="D3049" s="355" t="str">
        <f>D3109&amp;". Do lấy TSĐG làm chuẩn nên tổ thẩm định đánh giá TSĐG đạt tỷ lệ 100%"</f>
        <v>2022. Do lấy TSĐG làm chuẩn nên tổ thẩm định đánh giá TSĐG đạt tỷ lệ 100%</v>
      </c>
      <c r="E3049" s="356"/>
      <c r="F3049" s="356"/>
      <c r="G3049" s="356"/>
      <c r="I3049" s="85"/>
    </row>
    <row r="3050" spans="1:9" s="40" customFormat="1" ht="21" hidden="1" customHeight="1">
      <c r="A3050" s="86" t="s">
        <v>199</v>
      </c>
      <c r="B3050" s="88" t="s">
        <v>200</v>
      </c>
      <c r="C3050" s="88" t="s">
        <v>64</v>
      </c>
      <c r="D3050" s="358" t="s">
        <v>207</v>
      </c>
      <c r="E3050" s="358"/>
      <c r="F3050" s="332" t="str">
        <f>IF(D3051&gt;100%,"Lợi thế hơn tài sản thẩm định giá",IF(D3051=100%,"Tương đương tài sản thẩm định giá",IF(D3051&lt;100%,"Kém lợi thế hơn tài sản thẩm định giá")))</f>
        <v>Tương đương tài sản thẩm định giá</v>
      </c>
      <c r="G3050" s="332"/>
      <c r="I3050" s="85"/>
    </row>
    <row r="3051" spans="1:9" s="40" customFormat="1" ht="21" hidden="1" customHeight="1">
      <c r="A3051" s="86"/>
      <c r="B3051" s="271" t="s">
        <v>201</v>
      </c>
      <c r="C3051" s="88" t="s">
        <v>64</v>
      </c>
      <c r="D3051" s="90">
        <f>E3110</f>
        <v>1</v>
      </c>
      <c r="E3051" s="271"/>
      <c r="F3051" s="271"/>
      <c r="G3051" s="272"/>
      <c r="I3051" s="85"/>
    </row>
    <row r="3052" spans="1:9" s="40" customFormat="1" ht="21" hidden="1" customHeight="1">
      <c r="A3052" s="86" t="s">
        <v>199</v>
      </c>
      <c r="B3052" s="88" t="s">
        <v>202</v>
      </c>
      <c r="C3052" s="88" t="s">
        <v>64</v>
      </c>
      <c r="D3052" s="91" t="s">
        <v>207</v>
      </c>
      <c r="E3052" s="92"/>
      <c r="F3052" s="332" t="str">
        <f>IF(D3053&gt;100%,"Lợi thế hơn tài sản thẩm định giá",IF(D3053=100%,"Tương đương tài sản thẩm định giá",IF(D3053&lt;100%,"Kém lợi thế hơn tài sản thẩm định giá")))</f>
        <v>Tương đương tài sản thẩm định giá</v>
      </c>
      <c r="G3052" s="332"/>
      <c r="I3052" s="85"/>
    </row>
    <row r="3053" spans="1:9" s="40" customFormat="1" ht="21" hidden="1" customHeight="1">
      <c r="A3053" s="86"/>
      <c r="B3053" s="271" t="s">
        <v>203</v>
      </c>
      <c r="C3053" s="88" t="s">
        <v>64</v>
      </c>
      <c r="D3053" s="90">
        <f>F3110</f>
        <v>1</v>
      </c>
      <c r="E3053" s="271"/>
      <c r="F3053" s="271"/>
      <c r="G3053" s="272"/>
      <c r="I3053" s="85"/>
    </row>
    <row r="3054" spans="1:9" s="40" customFormat="1" ht="21" hidden="1" customHeight="1">
      <c r="A3054" s="86" t="s">
        <v>199</v>
      </c>
      <c r="B3054" s="88" t="s">
        <v>204</v>
      </c>
      <c r="C3054" s="88" t="s">
        <v>64</v>
      </c>
      <c r="D3054" s="91" t="s">
        <v>207</v>
      </c>
      <c r="E3054" s="92"/>
      <c r="F3054" s="332" t="str">
        <f>IF(D3055&gt;100%,"Lợi thế hơn tài sản thẩm định giá",IF(D3055=100%,"Tương đương tài sản thẩm định giá",IF(D3055&lt;100%,"Kém lợi thế hơn tài sản thẩm định giá")))</f>
        <v>Tương đương tài sản thẩm định giá</v>
      </c>
      <c r="G3054" s="332"/>
      <c r="I3054" s="85"/>
    </row>
    <row r="3055" spans="1:9" s="40" customFormat="1" ht="21" hidden="1" customHeight="1">
      <c r="A3055" s="86"/>
      <c r="B3055" s="271" t="s">
        <v>205</v>
      </c>
      <c r="C3055" s="88" t="s">
        <v>64</v>
      </c>
      <c r="D3055" s="90">
        <f>G3110</f>
        <v>1</v>
      </c>
      <c r="E3055" s="271"/>
      <c r="F3055" s="271"/>
      <c r="G3055" s="271"/>
      <c r="I3055" s="85"/>
    </row>
    <row r="3056" spans="1:9" s="272" customFormat="1" ht="21" hidden="1" customHeight="1">
      <c r="A3056" s="86" t="s">
        <v>55</v>
      </c>
      <c r="B3056" s="337" t="s">
        <v>208</v>
      </c>
      <c r="C3056" s="337"/>
      <c r="D3056" s="337"/>
      <c r="E3056" s="337"/>
      <c r="F3056" s="337"/>
      <c r="G3056" s="337"/>
      <c r="I3056" s="93"/>
    </row>
    <row r="3057" spans="1:9" s="272" customFormat="1" ht="23.45" hidden="1" customHeight="1">
      <c r="A3057" s="87"/>
      <c r="B3057" s="88" t="s">
        <v>198</v>
      </c>
      <c r="C3057" s="88"/>
      <c r="D3057" s="355" t="str">
        <f>D3114&amp;". Do lấy TSĐG làm chuẩn nên tổ thẩm định đánh giá TSĐG đạt tỷ lệ 100%"</f>
        <v>Trắng. Do lấy TSĐG làm chuẩn nên tổ thẩm định đánh giá TSĐG đạt tỷ lệ 100%</v>
      </c>
      <c r="E3057" s="356"/>
      <c r="F3057" s="356"/>
      <c r="G3057" s="356"/>
      <c r="I3057" s="93"/>
    </row>
    <row r="3058" spans="1:9" s="272" customFormat="1" ht="21" hidden="1" customHeight="1">
      <c r="A3058" s="86" t="s">
        <v>199</v>
      </c>
      <c r="B3058" s="88" t="s">
        <v>200</v>
      </c>
      <c r="C3058" s="88" t="s">
        <v>64</v>
      </c>
      <c r="D3058" s="358" t="str">
        <f>E3114</f>
        <v>Đỏ</v>
      </c>
      <c r="E3058" s="358"/>
      <c r="F3058" s="332" t="str">
        <f>IF(D3059&gt;100%,"Lợi thế hơn tài sản thẩm định giá",IF(D3059=100%,"Tương đương tài sản thẩm định giá",IF(D3059&lt;100%,"Kém lợi thế hơn tài sản thẩm định giá")))</f>
        <v>Tương đương tài sản thẩm định giá</v>
      </c>
      <c r="G3058" s="332"/>
      <c r="I3058" s="93"/>
    </row>
    <row r="3059" spans="1:9" s="272" customFormat="1" ht="21" hidden="1" customHeight="1">
      <c r="A3059" s="86"/>
      <c r="B3059" s="271" t="s">
        <v>201</v>
      </c>
      <c r="C3059" s="88" t="s">
        <v>64</v>
      </c>
      <c r="D3059" s="90">
        <v>1</v>
      </c>
      <c r="E3059" s="271"/>
      <c r="F3059" s="271"/>
      <c r="I3059" s="93"/>
    </row>
    <row r="3060" spans="1:9" s="272" customFormat="1" ht="21" hidden="1" customHeight="1">
      <c r="A3060" s="86" t="s">
        <v>199</v>
      </c>
      <c r="B3060" s="88" t="s">
        <v>202</v>
      </c>
      <c r="C3060" s="88" t="s">
        <v>64</v>
      </c>
      <c r="D3060" s="91" t="str">
        <f>F3114</f>
        <v>Đen</v>
      </c>
      <c r="E3060" s="92"/>
      <c r="F3060" s="332" t="str">
        <f>IF(D3061&gt;100%,"Lợi thế hơn tài sản thẩm định giá",IF(D3061=100%,"Tương đương tài sản thẩm định giá",IF(D3061&lt;100%,"Kém lợi thế hơn tài sản thẩm định giá")))</f>
        <v>Tương đương tài sản thẩm định giá</v>
      </c>
      <c r="G3060" s="332"/>
      <c r="I3060" s="93"/>
    </row>
    <row r="3061" spans="1:9" s="272" customFormat="1" ht="21" hidden="1" customHeight="1">
      <c r="A3061" s="86"/>
      <c r="B3061" s="271" t="s">
        <v>203</v>
      </c>
      <c r="C3061" s="88" t="s">
        <v>64</v>
      </c>
      <c r="D3061" s="90">
        <v>1</v>
      </c>
      <c r="E3061" s="271"/>
      <c r="F3061" s="271"/>
      <c r="I3061" s="93"/>
    </row>
    <row r="3062" spans="1:9" s="272" customFormat="1" ht="21" hidden="1" customHeight="1">
      <c r="A3062" s="86" t="s">
        <v>199</v>
      </c>
      <c r="B3062" s="88" t="s">
        <v>204</v>
      </c>
      <c r="C3062" s="88" t="s">
        <v>64</v>
      </c>
      <c r="D3062" s="91" t="str">
        <f>G3114</f>
        <v>Đỏ</v>
      </c>
      <c r="E3062" s="92"/>
      <c r="F3062" s="332" t="str">
        <f>IF(D3063&gt;100%,"Lợi thế hơn tài sản thẩm định giá",IF(D3063=100%,"Tương đương tài sản thẩm định giá",IF(D3063&lt;100%,"Kém lợi thế hơn tài sản thẩm định giá")))</f>
        <v>Lợi thế hơn tài sản thẩm định giá</v>
      </c>
      <c r="G3062" s="332"/>
      <c r="I3062" s="93"/>
    </row>
    <row r="3063" spans="1:9" s="272" customFormat="1" ht="21" hidden="1" customHeight="1">
      <c r="A3063" s="86"/>
      <c r="B3063" s="271" t="s">
        <v>205</v>
      </c>
      <c r="C3063" s="88" t="s">
        <v>64</v>
      </c>
      <c r="D3063" s="90">
        <v>1.05</v>
      </c>
      <c r="E3063" s="271"/>
      <c r="F3063" s="271"/>
      <c r="G3063" s="271"/>
      <c r="I3063" s="93"/>
    </row>
    <row r="3064" spans="1:9" s="272" customFormat="1" ht="21" hidden="1" customHeight="1">
      <c r="A3064" s="94" t="s">
        <v>55</v>
      </c>
      <c r="B3064" s="357" t="s">
        <v>209</v>
      </c>
      <c r="C3064" s="337"/>
      <c r="D3064" s="337"/>
      <c r="E3064" s="337"/>
      <c r="F3064" s="337"/>
      <c r="G3064" s="337"/>
      <c r="I3064" s="93"/>
    </row>
    <row r="3065" spans="1:9" s="272" customFormat="1" ht="21" hidden="1" customHeight="1">
      <c r="A3065" s="87"/>
      <c r="B3065" s="88" t="s">
        <v>198</v>
      </c>
      <c r="C3065" s="88"/>
      <c r="D3065" s="355" t="str">
        <f>D3119&amp;". Do lấy TSĐG làm chuẩn nên tổ thẩm định đánh giá TSĐG đạt tỷ lệ 100%"</f>
        <v>30H - 592.86. Do lấy TSĐG làm chuẩn nên tổ thẩm định đánh giá TSĐG đạt tỷ lệ 100%</v>
      </c>
      <c r="E3065" s="356"/>
      <c r="F3065" s="356"/>
      <c r="G3065" s="356"/>
      <c r="I3065" s="93"/>
    </row>
    <row r="3066" spans="1:9" s="272" customFormat="1" ht="21" hidden="1" customHeight="1">
      <c r="A3066" s="86" t="s">
        <v>199</v>
      </c>
      <c r="B3066" s="88" t="s">
        <v>200</v>
      </c>
      <c r="C3066" s="88" t="s">
        <v>64</v>
      </c>
      <c r="D3066" s="354" t="str">
        <f>E3119</f>
        <v>Hồ Chí Minh</v>
      </c>
      <c r="E3066" s="331"/>
      <c r="F3066" s="332" t="str">
        <f>IF(D3067&gt;100%,"Lợi thế hơn tài sản thẩm định giá",IF(D3067=100%,"Tương đương tài sản thẩm định giá",IF(D3067&lt;100%,"Kém lợi thế hơn tài sản thẩm định giá")))</f>
        <v>Tương đương tài sản thẩm định giá</v>
      </c>
      <c r="G3066" s="332"/>
      <c r="I3066" s="93"/>
    </row>
    <row r="3067" spans="1:9" s="272" customFormat="1" ht="21" hidden="1" customHeight="1">
      <c r="A3067" s="86"/>
      <c r="B3067" s="271" t="s">
        <v>201</v>
      </c>
      <c r="C3067" s="88" t="s">
        <v>64</v>
      </c>
      <c r="D3067" s="90">
        <v>1</v>
      </c>
      <c r="F3067" s="271"/>
      <c r="G3067" s="271"/>
      <c r="I3067" s="93"/>
    </row>
    <row r="3068" spans="1:9" s="272" customFormat="1" ht="21" hidden="1" customHeight="1">
      <c r="A3068" s="86" t="s">
        <v>199</v>
      </c>
      <c r="B3068" s="88" t="s">
        <v>202</v>
      </c>
      <c r="C3068" s="88" t="s">
        <v>64</v>
      </c>
      <c r="D3068" s="354" t="str">
        <f>F3119</f>
        <v>Hà Nội</v>
      </c>
      <c r="E3068" s="331"/>
      <c r="F3068" s="332" t="str">
        <f>IF(D3069&gt;100%,"Lợi thế hơn tài sản thẩm định giá",IF(D3069=100%,"Tương đương tài sản thẩm định giá",IF(D3069&lt;100%,"Kém lợi thế hơn tài sản thẩm định giá")))</f>
        <v>Tương đương tài sản thẩm định giá</v>
      </c>
      <c r="G3068" s="332"/>
      <c r="I3068" s="93"/>
    </row>
    <row r="3069" spans="1:9" s="272" customFormat="1" ht="21" hidden="1" customHeight="1">
      <c r="A3069" s="86"/>
      <c r="B3069" s="271" t="s">
        <v>203</v>
      </c>
      <c r="C3069" s="88" t="s">
        <v>64</v>
      </c>
      <c r="D3069" s="90">
        <v>1</v>
      </c>
      <c r="F3069" s="271"/>
      <c r="G3069" s="271"/>
      <c r="I3069" s="93"/>
    </row>
    <row r="3070" spans="1:9" s="272" customFormat="1" ht="21" hidden="1" customHeight="1">
      <c r="A3070" s="86" t="s">
        <v>199</v>
      </c>
      <c r="B3070" s="88" t="s">
        <v>204</v>
      </c>
      <c r="C3070" s="88" t="s">
        <v>64</v>
      </c>
      <c r="D3070" s="354" t="str">
        <f>G3119</f>
        <v>Hồ Chí Minh</v>
      </c>
      <c r="E3070" s="331"/>
      <c r="F3070" s="332" t="str">
        <f>IF(D3071&gt;100%,"Lợi thế hơn tài sản thẩm định giá",IF(D3071=100%,"Tương đương tài sản thẩm định giá",IF(D3071&lt;100%,"Kém lợi thế hơn tài sản thẩm định giá")))</f>
        <v>Tương đương tài sản thẩm định giá</v>
      </c>
      <c r="G3070" s="332"/>
      <c r="I3070" s="93"/>
    </row>
    <row r="3071" spans="1:9" s="272" customFormat="1" ht="21" hidden="1" customHeight="1">
      <c r="A3071" s="86"/>
      <c r="B3071" s="271" t="s">
        <v>205</v>
      </c>
      <c r="C3071" s="88" t="s">
        <v>64</v>
      </c>
      <c r="D3071" s="90">
        <v>1</v>
      </c>
      <c r="E3071" s="271"/>
      <c r="F3071" s="271"/>
      <c r="G3071" s="271"/>
      <c r="I3071" s="93"/>
    </row>
    <row r="3072" spans="1:9" s="272" customFormat="1" ht="21" hidden="1" customHeight="1">
      <c r="A3072" s="94" t="s">
        <v>55</v>
      </c>
      <c r="B3072" s="337" t="s">
        <v>210</v>
      </c>
      <c r="C3072" s="337"/>
      <c r="D3072" s="337"/>
      <c r="E3072" s="337"/>
      <c r="F3072" s="337"/>
      <c r="G3072" s="337"/>
      <c r="I3072" s="93"/>
    </row>
    <row r="3073" spans="1:9" s="272" customFormat="1" ht="21" hidden="1" customHeight="1">
      <c r="A3073" s="87"/>
      <c r="B3073" s="88" t="s">
        <v>198</v>
      </c>
      <c r="C3073" s="88"/>
      <c r="D3073" s="355" t="str">
        <f>D3124&amp;". Do lấy TSĐG làm chuẩn nên tổ thẩm định đánh giá TSĐG đạt tỷ lệ 100%"</f>
        <v>26247. Do lấy TSĐG làm chuẩn nên tổ thẩm định đánh giá TSĐG đạt tỷ lệ 100%</v>
      </c>
      <c r="E3073" s="356"/>
      <c r="F3073" s="356"/>
      <c r="G3073" s="356"/>
      <c r="I3073" s="93"/>
    </row>
    <row r="3074" spans="1:9" s="272" customFormat="1" ht="21" hidden="1" customHeight="1">
      <c r="A3074" s="86" t="s">
        <v>199</v>
      </c>
      <c r="B3074" s="88" t="s">
        <v>200</v>
      </c>
      <c r="C3074" s="88" t="s">
        <v>64</v>
      </c>
      <c r="D3074" s="91">
        <f>E3124</f>
        <v>38000</v>
      </c>
      <c r="E3074" s="92"/>
      <c r="F3074" s="332" t="str">
        <f>IF(D3075&gt;100%,"Lợi thế hơn tài sản thẩm định giá",IF(D3075=100%,"Tương đương tài sản thẩm định giá",IF(D3075&lt;100%,"Kém lợi thế hơn tài sản thẩm định giá")))</f>
        <v>Lợi thế hơn tài sản thẩm định giá</v>
      </c>
      <c r="G3074" s="332"/>
      <c r="I3074" s="93"/>
    </row>
    <row r="3075" spans="1:9" s="272" customFormat="1" ht="21" hidden="1" customHeight="1">
      <c r="A3075" s="87"/>
      <c r="B3075" s="271" t="s">
        <v>201</v>
      </c>
      <c r="C3075" s="88" t="s">
        <v>64</v>
      </c>
      <c r="D3075" s="90">
        <v>1.03</v>
      </c>
      <c r="E3075" s="271"/>
      <c r="F3075" s="271"/>
      <c r="G3075" s="271"/>
      <c r="I3075" s="93"/>
    </row>
    <row r="3076" spans="1:9" s="272" customFormat="1" ht="21" hidden="1" customHeight="1">
      <c r="A3076" s="86" t="s">
        <v>199</v>
      </c>
      <c r="B3076" s="88" t="s">
        <v>202</v>
      </c>
      <c r="C3076" s="88" t="s">
        <v>64</v>
      </c>
      <c r="D3076" s="91">
        <f>F3124</f>
        <v>23275</v>
      </c>
      <c r="E3076" s="92"/>
      <c r="F3076" s="332" t="str">
        <f>IF(D3077&gt;100%,"Lợi thế hơn tài sản thẩm định giá",IF(D3077=100%,"Tương đương tài sản thẩm định giá",IF(D3077&lt;100%,"Kém lợi thế hơn tài sản thẩm định giá")))</f>
        <v>Lợi thế hơn tài sản thẩm định giá</v>
      </c>
      <c r="G3076" s="332"/>
      <c r="I3076" s="93"/>
    </row>
    <row r="3077" spans="1:9" s="272" customFormat="1" ht="21" hidden="1" customHeight="1">
      <c r="A3077" s="87"/>
      <c r="B3077" s="271" t="s">
        <v>203</v>
      </c>
      <c r="C3077" s="88" t="s">
        <v>64</v>
      </c>
      <c r="D3077" s="90">
        <v>1.03</v>
      </c>
      <c r="E3077" s="271"/>
      <c r="F3077" s="271"/>
      <c r="G3077" s="271"/>
      <c r="I3077" s="93"/>
    </row>
    <row r="3078" spans="1:9" s="272" customFormat="1" ht="21" hidden="1" customHeight="1">
      <c r="A3078" s="86" t="s">
        <v>199</v>
      </c>
      <c r="B3078" s="88" t="s">
        <v>204</v>
      </c>
      <c r="C3078" s="88" t="s">
        <v>64</v>
      </c>
      <c r="D3078" s="91">
        <f>G3124</f>
        <v>38142</v>
      </c>
      <c r="E3078" s="92"/>
      <c r="F3078" s="332" t="str">
        <f>IF(D3079&gt;100%,"Lợi thế hơn tài sản thẩm định giá",IF(D3079=100%,"Tương đương tài sản thẩm định giá",IF(D3079&lt;100%,"Kém lợi thế hơn tài sản thẩm định giá")))</f>
        <v>Lợi thế hơn tài sản thẩm định giá</v>
      </c>
      <c r="G3078" s="332"/>
      <c r="I3078" s="93"/>
    </row>
    <row r="3079" spans="1:9" s="272" customFormat="1" ht="21" hidden="1" customHeight="1">
      <c r="A3079" s="87"/>
      <c r="B3079" s="271" t="s">
        <v>205</v>
      </c>
      <c r="C3079" s="88" t="s">
        <v>64</v>
      </c>
      <c r="D3079" s="90">
        <v>1.05</v>
      </c>
      <c r="E3079" s="271"/>
      <c r="F3079" s="271"/>
      <c r="G3079" s="271"/>
      <c r="I3079" s="93"/>
    </row>
    <row r="3080" spans="1:9" s="272" customFormat="1" ht="21" hidden="1" customHeight="1">
      <c r="A3080" s="94" t="s">
        <v>55</v>
      </c>
      <c r="B3080" s="357" t="s">
        <v>211</v>
      </c>
      <c r="C3080" s="337"/>
      <c r="D3080" s="337"/>
      <c r="E3080" s="337"/>
      <c r="F3080" s="337"/>
      <c r="G3080" s="337"/>
      <c r="I3080" s="93"/>
    </row>
    <row r="3081" spans="1:9" s="272" customFormat="1" ht="21" hidden="1" customHeight="1">
      <c r="A3081" s="87"/>
      <c r="B3081" s="88" t="s">
        <v>198</v>
      </c>
      <c r="C3081" s="88"/>
      <c r="D3081" s="355" t="e">
        <f>#REF!&amp;". Do lấy TSĐG làm chuẩn nên tổ thẩm định đánh giá TSĐG đạt tỷ lệ 100%"</f>
        <v>#REF!</v>
      </c>
      <c r="E3081" s="356"/>
      <c r="F3081" s="356"/>
      <c r="G3081" s="356"/>
      <c r="I3081" s="93"/>
    </row>
    <row r="3082" spans="1:9" s="272" customFormat="1" ht="21" hidden="1" customHeight="1">
      <c r="A3082" s="86" t="s">
        <v>199</v>
      </c>
      <c r="B3082" s="88" t="s">
        <v>200</v>
      </c>
      <c r="C3082" s="88" t="s">
        <v>64</v>
      </c>
      <c r="D3082" s="95" t="e">
        <f>#REF!</f>
        <v>#REF!</v>
      </c>
      <c r="E3082" s="92"/>
      <c r="F3082" s="332" t="str">
        <f>IF(D3083&gt;100%,"Lợi thế hơn tài sản thẩm định giá",IF(D3083=100%,"Tương đương tài sản thẩm định giá",IF(D3083&lt;100%,"Kém lợi thế hơn tài sản thẩm định giá")))</f>
        <v>Tương đương tài sản thẩm định giá</v>
      </c>
      <c r="G3082" s="332"/>
      <c r="I3082" s="93"/>
    </row>
    <row r="3083" spans="1:9" s="272" customFormat="1" ht="21" hidden="1" customHeight="1">
      <c r="A3083" s="86"/>
      <c r="B3083" s="271" t="s">
        <v>201</v>
      </c>
      <c r="C3083" s="88" t="s">
        <v>64</v>
      </c>
      <c r="D3083" s="90">
        <v>1</v>
      </c>
      <c r="E3083" s="271"/>
      <c r="F3083" s="271"/>
      <c r="G3083" s="271"/>
      <c r="I3083" s="93"/>
    </row>
    <row r="3084" spans="1:9" s="272" customFormat="1" ht="21" hidden="1" customHeight="1">
      <c r="A3084" s="86" t="s">
        <v>199</v>
      </c>
      <c r="B3084" s="88" t="s">
        <v>202</v>
      </c>
      <c r="C3084" s="88" t="s">
        <v>64</v>
      </c>
      <c r="D3084" s="95" t="e">
        <f>#REF!</f>
        <v>#REF!</v>
      </c>
      <c r="E3084" s="92"/>
      <c r="F3084" s="332" t="str">
        <f>IF(D3085&gt;100%,"Lợi thế hơn tài sản thẩm định giá",IF(D3085=100%,"Tương đương tài sản thẩm định giá",IF(D3085&lt;100%,"Kém lợi thế hơn tài sản thẩm định giá")))</f>
        <v>Tương đương tài sản thẩm định giá</v>
      </c>
      <c r="G3084" s="332"/>
      <c r="I3084" s="93"/>
    </row>
    <row r="3085" spans="1:9" s="272" customFormat="1" ht="21" hidden="1" customHeight="1">
      <c r="A3085" s="86"/>
      <c r="B3085" s="271" t="s">
        <v>203</v>
      </c>
      <c r="C3085" s="88" t="s">
        <v>64</v>
      </c>
      <c r="D3085" s="90">
        <v>1</v>
      </c>
      <c r="E3085" s="271"/>
      <c r="F3085" s="271"/>
      <c r="G3085" s="271"/>
      <c r="I3085" s="93"/>
    </row>
    <row r="3086" spans="1:9" s="272" customFormat="1" ht="21" hidden="1" customHeight="1">
      <c r="A3086" s="86" t="s">
        <v>199</v>
      </c>
      <c r="B3086" s="88" t="s">
        <v>204</v>
      </c>
      <c r="C3086" s="88" t="s">
        <v>64</v>
      </c>
      <c r="D3086" s="95" t="e">
        <f>#REF!</f>
        <v>#REF!</v>
      </c>
      <c r="E3086" s="92"/>
      <c r="F3086" s="332" t="str">
        <f>IF(D3087&gt;100%,"Lợi thế hơn tài sản thẩm định giá",IF(D3087=100%,"Tương đương tài sản thẩm định giá",IF(D3087&lt;100%,"Kém lợi thế hơn tài sản thẩm định giá")))</f>
        <v>Tương đương tài sản thẩm định giá</v>
      </c>
      <c r="G3086" s="332"/>
      <c r="I3086" s="93"/>
    </row>
    <row r="3087" spans="1:9" s="272" customFormat="1" ht="21" hidden="1" customHeight="1">
      <c r="A3087" s="86"/>
      <c r="B3087" s="271" t="s">
        <v>205</v>
      </c>
      <c r="C3087" s="88" t="s">
        <v>64</v>
      </c>
      <c r="D3087" s="90">
        <v>1</v>
      </c>
      <c r="E3087" s="271"/>
      <c r="F3087" s="271"/>
      <c r="G3087" s="271"/>
      <c r="I3087" s="93"/>
    </row>
    <row r="3088" spans="1:9" s="272" customFormat="1" ht="21" hidden="1" customHeight="1">
      <c r="A3088" s="94" t="s">
        <v>55</v>
      </c>
      <c r="B3088" s="337" t="s">
        <v>212</v>
      </c>
      <c r="C3088" s="337"/>
      <c r="D3088" s="337"/>
      <c r="E3088" s="337"/>
      <c r="F3088" s="337"/>
      <c r="G3088" s="337"/>
      <c r="I3088" s="93"/>
    </row>
    <row r="3089" spans="1:9" s="272" customFormat="1" ht="21" hidden="1" customHeight="1">
      <c r="A3089" s="87"/>
      <c r="B3089" s="88" t="s">
        <v>198</v>
      </c>
      <c r="C3089" s="88"/>
      <c r="D3089" s="355" t="str">
        <f>D3129&amp;" Do lấy TSĐG làm chuẩn nên tổ thẩm định đánh giá TSĐG đạt tỷ lệ 100%"</f>
        <v>0,5 Do lấy TSĐG làm chuẩn nên tổ thẩm định đánh giá TSĐG đạt tỷ lệ 100%</v>
      </c>
      <c r="E3089" s="356"/>
      <c r="F3089" s="356"/>
      <c r="G3089" s="356"/>
      <c r="I3089" s="93"/>
    </row>
    <row r="3090" spans="1:9" s="272" customFormat="1" ht="21" hidden="1" customHeight="1">
      <c r="A3090" s="86" t="s">
        <v>199</v>
      </c>
      <c r="B3090" s="88" t="s">
        <v>200</v>
      </c>
      <c r="C3090" s="88" t="s">
        <v>64</v>
      </c>
      <c r="D3090" s="331">
        <f>E3129</f>
        <v>0.56999999999999995</v>
      </c>
      <c r="E3090" s="331"/>
      <c r="F3090" s="332" t="str">
        <f>IF(D3091&gt;100%,"Lợi thế hơn tài sản thẩm định giá",IF(D3091=100%,"Tương đương tài sản thẩm định giá",IF(D3091&lt;100%,"Kém lợi thế hơn tài sản thẩm định giá")))</f>
        <v>Tương đương tài sản thẩm định giá</v>
      </c>
      <c r="G3090" s="332"/>
      <c r="I3090" s="93"/>
    </row>
    <row r="3091" spans="1:9" s="272" customFormat="1" ht="21" hidden="1" customHeight="1">
      <c r="A3091" s="86"/>
      <c r="B3091" s="271" t="s">
        <v>201</v>
      </c>
      <c r="C3091" s="88" t="s">
        <v>64</v>
      </c>
      <c r="D3091" s="90">
        <v>1</v>
      </c>
      <c r="E3091" s="271"/>
      <c r="F3091" s="271"/>
      <c r="G3091" s="271"/>
      <c r="I3091" s="93"/>
    </row>
    <row r="3092" spans="1:9" s="272" customFormat="1" ht="21" hidden="1" customHeight="1">
      <c r="A3092" s="86" t="s">
        <v>199</v>
      </c>
      <c r="B3092" s="88" t="s">
        <v>202</v>
      </c>
      <c r="C3092" s="88" t="s">
        <v>64</v>
      </c>
      <c r="D3092" s="331">
        <f>F3129</f>
        <v>0.6</v>
      </c>
      <c r="E3092" s="331"/>
      <c r="F3092" s="332" t="str">
        <f>IF(D3093&gt;100%,"Lợi thế hơn tài sản thẩm định giá",IF(D3093=100%,"Tương đương tài sản thẩm định giá",IF(D3093&lt;100%,"Kém lợi thế hơn tài sản thẩm định giá")))</f>
        <v>Lợi thế hơn tài sản thẩm định giá</v>
      </c>
      <c r="G3092" s="332"/>
      <c r="I3092" s="93"/>
    </row>
    <row r="3093" spans="1:9" s="272" customFormat="1" ht="21" hidden="1" customHeight="1">
      <c r="A3093" s="86"/>
      <c r="B3093" s="271" t="s">
        <v>203</v>
      </c>
      <c r="C3093" s="88" t="s">
        <v>64</v>
      </c>
      <c r="D3093" s="90">
        <v>1.05</v>
      </c>
      <c r="E3093" s="271"/>
      <c r="F3093" s="271"/>
      <c r="G3093" s="271"/>
      <c r="I3093" s="93"/>
    </row>
    <row r="3094" spans="1:9" s="272" customFormat="1" ht="21" hidden="1" customHeight="1">
      <c r="A3094" s="86" t="s">
        <v>199</v>
      </c>
      <c r="B3094" s="88" t="s">
        <v>204</v>
      </c>
      <c r="C3094" s="88" t="s">
        <v>64</v>
      </c>
      <c r="D3094" s="331">
        <f>G3129</f>
        <v>0.65</v>
      </c>
      <c r="E3094" s="331"/>
      <c r="F3094" s="332" t="str">
        <f>IF(D3095&gt;100%,"Lợi thế hơn tài sản thẩm định giá",IF(D3095=100%,"Tương đương tài sản thẩm định giá",IF(D3095&lt;100%,"Kém lợi thế hơn tài sản thẩm định giá")))</f>
        <v>Lợi thế hơn tài sản thẩm định giá</v>
      </c>
      <c r="G3094" s="332"/>
      <c r="I3094" s="93"/>
    </row>
    <row r="3095" spans="1:9" s="272" customFormat="1" ht="21" hidden="1" customHeight="1">
      <c r="A3095" s="86"/>
      <c r="B3095" s="271" t="s">
        <v>205</v>
      </c>
      <c r="C3095" s="88" t="s">
        <v>64</v>
      </c>
      <c r="D3095" s="90">
        <v>1.05</v>
      </c>
      <c r="E3095" s="271"/>
      <c r="F3095" s="271"/>
      <c r="G3095" s="271"/>
      <c r="I3095" s="93"/>
    </row>
    <row r="3096" spans="1:9" ht="22.5" hidden="1" customHeight="1">
      <c r="A3096" s="303" t="s">
        <v>274</v>
      </c>
      <c r="B3096" s="303"/>
      <c r="C3096" s="303"/>
      <c r="D3096" s="303"/>
      <c r="E3096" s="303"/>
      <c r="F3096" s="303"/>
      <c r="G3096" s="303"/>
    </row>
    <row r="3097" spans="1:9" ht="7.7" hidden="1" customHeight="1">
      <c r="B3097" s="22"/>
      <c r="C3097" s="22"/>
      <c r="E3097" s="18" t="s">
        <v>213</v>
      </c>
    </row>
    <row r="3098" spans="1:9" ht="17.45" hidden="1" customHeight="1">
      <c r="A3098" s="51" t="s">
        <v>1</v>
      </c>
      <c r="B3098" s="51" t="s">
        <v>214</v>
      </c>
      <c r="C3098" s="65"/>
      <c r="D3098" s="51" t="s">
        <v>215</v>
      </c>
      <c r="E3098" s="51" t="s">
        <v>174</v>
      </c>
      <c r="F3098" s="51" t="s">
        <v>175</v>
      </c>
      <c r="G3098" s="51" t="s">
        <v>176</v>
      </c>
    </row>
    <row r="3099" spans="1:9" hidden="1">
      <c r="A3099" s="51">
        <v>1</v>
      </c>
      <c r="B3099" s="96" t="s">
        <v>63</v>
      </c>
      <c r="C3099" s="65"/>
      <c r="D3099" s="97" t="str">
        <f>D3018</f>
        <v>Ô tô con</v>
      </c>
      <c r="E3099" s="97" t="str">
        <f>E3018</f>
        <v>Ô tô con</v>
      </c>
      <c r="F3099" s="97" t="str">
        <f>F3018</f>
        <v>Ô tô con</v>
      </c>
      <c r="G3099" s="97" t="str">
        <f>G3018</f>
        <v>Ô tô con</v>
      </c>
    </row>
    <row r="3100" spans="1:9" ht="18" hidden="1" customHeight="1">
      <c r="A3100" s="98">
        <v>2</v>
      </c>
      <c r="B3100" s="96" t="s">
        <v>181</v>
      </c>
      <c r="C3100" s="206" t="s">
        <v>64</v>
      </c>
      <c r="D3100" s="80" t="str">
        <f>D3023</f>
        <v>Tháng 10 năm 2023</v>
      </c>
      <c r="E3100" s="100" t="str">
        <f>E3023</f>
        <v>Tháng 10 năm 2023</v>
      </c>
      <c r="F3100" s="100" t="str">
        <f>F3023</f>
        <v>Tháng 10 năm 2023</v>
      </c>
      <c r="G3100" s="100" t="str">
        <f>G3023</f>
        <v>Tháng 10 năm 2023</v>
      </c>
    </row>
    <row r="3101" spans="1:9" ht="16.7" hidden="1" customHeight="1">
      <c r="A3101" s="98">
        <v>3</v>
      </c>
      <c r="B3101" s="96" t="s">
        <v>186</v>
      </c>
      <c r="C3101" s="206" t="s">
        <v>64</v>
      </c>
      <c r="D3101" s="101"/>
      <c r="E3101" s="75" t="str">
        <f>E3027</f>
        <v>Đã giao bán</v>
      </c>
      <c r="F3101" s="75" t="str">
        <f>F3027</f>
        <v>Đã giao bán</v>
      </c>
      <c r="G3101" s="75" t="str">
        <f>G3027</f>
        <v>Đã giao bán</v>
      </c>
    </row>
    <row r="3102" spans="1:9" ht="33.75" hidden="1" customHeight="1">
      <c r="A3102" s="98">
        <v>4</v>
      </c>
      <c r="B3102" s="96" t="s">
        <v>282</v>
      </c>
      <c r="C3102" s="206" t="s">
        <v>64</v>
      </c>
      <c r="D3102" s="101"/>
      <c r="E3102" s="75">
        <f>E3032</f>
        <v>717600000</v>
      </c>
      <c r="F3102" s="75">
        <f>F3032</f>
        <v>722200000</v>
      </c>
      <c r="G3102" s="75">
        <f>G3032</f>
        <v>717600000</v>
      </c>
    </row>
    <row r="3103" spans="1:9" s="22" customFormat="1" ht="31.5" hidden="1">
      <c r="A3103" s="98">
        <v>5</v>
      </c>
      <c r="B3103" s="96" t="s">
        <v>216</v>
      </c>
      <c r="C3103" s="206" t="s">
        <v>64</v>
      </c>
      <c r="D3103" s="102"/>
      <c r="E3103" s="103"/>
      <c r="F3103" s="103"/>
      <c r="G3103" s="103"/>
      <c r="I3103" s="23"/>
    </row>
    <row r="3104" spans="1:9" s="22" customFormat="1" ht="31.5" hidden="1">
      <c r="A3104" s="333" t="s">
        <v>217</v>
      </c>
      <c r="B3104" s="104" t="s">
        <v>218</v>
      </c>
      <c r="C3104" s="65" t="s">
        <v>64</v>
      </c>
      <c r="D3104" s="105" t="str">
        <f>D3024</f>
        <v>Giấy đăng ký xe, đăng kiểm xe</v>
      </c>
      <c r="E3104" s="105" t="str">
        <f>E3024</f>
        <v>Giấy đăng ký xe, đăng kiểm xe</v>
      </c>
      <c r="F3104" s="105" t="str">
        <f>F3024</f>
        <v>Giấy đăng ký xe, đăng kiểm xe</v>
      </c>
      <c r="G3104" s="105" t="str">
        <f>G3024</f>
        <v>Giấy đăng ký xe, đăng kiểm xe</v>
      </c>
      <c r="I3104" s="23"/>
    </row>
    <row r="3105" spans="1:9" s="22" customFormat="1" ht="17.45" hidden="1" customHeight="1">
      <c r="A3105" s="333"/>
      <c r="B3105" s="106" t="s">
        <v>219</v>
      </c>
      <c r="C3105" s="206" t="s">
        <v>64</v>
      </c>
      <c r="D3105" s="78">
        <v>1</v>
      </c>
      <c r="E3105" s="78">
        <v>1</v>
      </c>
      <c r="F3105" s="78">
        <v>1</v>
      </c>
      <c r="G3105" s="78">
        <v>1</v>
      </c>
      <c r="I3105" s="23"/>
    </row>
    <row r="3106" spans="1:9" s="22" customFormat="1" ht="18" hidden="1" customHeight="1">
      <c r="A3106" s="333"/>
      <c r="B3106" s="106" t="s">
        <v>220</v>
      </c>
      <c r="C3106" s="206" t="s">
        <v>64</v>
      </c>
      <c r="D3106" s="78"/>
      <c r="E3106" s="107">
        <f>(D3105-E3105)/E3105</f>
        <v>0</v>
      </c>
      <c r="F3106" s="107">
        <f>(D3105-F3105)/F3105</f>
        <v>0</v>
      </c>
      <c r="G3106" s="107">
        <f>(D3105-G3105)/G3105</f>
        <v>0</v>
      </c>
      <c r="I3106" s="23"/>
    </row>
    <row r="3107" spans="1:9" s="22" customFormat="1" ht="18" hidden="1" customHeight="1">
      <c r="A3107" s="333"/>
      <c r="B3107" s="106" t="s">
        <v>284</v>
      </c>
      <c r="C3107" s="206" t="s">
        <v>64</v>
      </c>
      <c r="D3107" s="101"/>
      <c r="E3107" s="75">
        <f>E3102*E3106</f>
        <v>0</v>
      </c>
      <c r="F3107" s="75">
        <f>F3102*F3106</f>
        <v>0</v>
      </c>
      <c r="G3107" s="75">
        <f>G3102*G3106</f>
        <v>0</v>
      </c>
      <c r="I3107" s="23"/>
    </row>
    <row r="3108" spans="1:9" s="22" customFormat="1" ht="17.45" hidden="1" customHeight="1">
      <c r="A3108" s="333"/>
      <c r="B3108" s="106" t="s">
        <v>222</v>
      </c>
      <c r="C3108" s="206"/>
      <c r="D3108" s="101"/>
      <c r="E3108" s="75">
        <f>E3102+E3107</f>
        <v>717600000</v>
      </c>
      <c r="F3108" s="75">
        <f>F3102+F3107</f>
        <v>722200000</v>
      </c>
      <c r="G3108" s="75">
        <f>G3102+G3107</f>
        <v>717600000</v>
      </c>
      <c r="I3108" s="23"/>
    </row>
    <row r="3109" spans="1:9" s="22" customFormat="1" hidden="1">
      <c r="A3109" s="333" t="s">
        <v>223</v>
      </c>
      <c r="B3109" s="104" t="s">
        <v>224</v>
      </c>
      <c r="C3109" s="65" t="s">
        <v>64</v>
      </c>
      <c r="D3109" s="108">
        <f>D3020</f>
        <v>2022</v>
      </c>
      <c r="E3109" s="108">
        <f>E3020</f>
        <v>2022</v>
      </c>
      <c r="F3109" s="108">
        <f>F3020</f>
        <v>2022</v>
      </c>
      <c r="G3109" s="108">
        <f>G3020</f>
        <v>2022</v>
      </c>
      <c r="I3109" s="23"/>
    </row>
    <row r="3110" spans="1:9" s="22" customFormat="1" ht="16.350000000000001" hidden="1" customHeight="1">
      <c r="A3110" s="333"/>
      <c r="B3110" s="106" t="s">
        <v>219</v>
      </c>
      <c r="C3110" s="206" t="s">
        <v>64</v>
      </c>
      <c r="D3110" s="78">
        <v>1</v>
      </c>
      <c r="E3110" s="78">
        <v>1</v>
      </c>
      <c r="F3110" s="78">
        <v>1</v>
      </c>
      <c r="G3110" s="78">
        <v>1</v>
      </c>
      <c r="I3110" s="23"/>
    </row>
    <row r="3111" spans="1:9" s="22" customFormat="1" ht="18" hidden="1" customHeight="1">
      <c r="A3111" s="333"/>
      <c r="B3111" s="106" t="s">
        <v>220</v>
      </c>
      <c r="C3111" s="206" t="s">
        <v>64</v>
      </c>
      <c r="D3111" s="78"/>
      <c r="E3111" s="107">
        <f>(D3110-E3110)/E3110</f>
        <v>0</v>
      </c>
      <c r="F3111" s="107">
        <f>(D3110-F3110)/F3110</f>
        <v>0</v>
      </c>
      <c r="G3111" s="107">
        <f>(D3110-G3110)/G3110</f>
        <v>0</v>
      </c>
      <c r="I3111" s="23"/>
    </row>
    <row r="3112" spans="1:9" s="22" customFormat="1" ht="18" hidden="1" customHeight="1">
      <c r="A3112" s="333"/>
      <c r="B3112" s="106" t="s">
        <v>284</v>
      </c>
      <c r="C3112" s="206" t="s">
        <v>64</v>
      </c>
      <c r="D3112" s="101"/>
      <c r="E3112" s="75">
        <f>E3102*E3111</f>
        <v>0</v>
      </c>
      <c r="F3112" s="75">
        <f>F3102*F3111</f>
        <v>0</v>
      </c>
      <c r="G3112" s="75">
        <f>G3102*G3111</f>
        <v>0</v>
      </c>
      <c r="I3112" s="23"/>
    </row>
    <row r="3113" spans="1:9" s="22" customFormat="1" ht="16.350000000000001" hidden="1" customHeight="1">
      <c r="A3113" s="333"/>
      <c r="B3113" s="106" t="s">
        <v>222</v>
      </c>
      <c r="C3113" s="206"/>
      <c r="D3113" s="101"/>
      <c r="E3113" s="75">
        <f>E3108+E3112</f>
        <v>717600000</v>
      </c>
      <c r="F3113" s="75">
        <f>F3108+F3112</f>
        <v>722200000</v>
      </c>
      <c r="G3113" s="75">
        <f>G3108+G3112</f>
        <v>717600000</v>
      </c>
      <c r="I3113" s="23"/>
    </row>
    <row r="3114" spans="1:9" ht="16.350000000000001" hidden="1" customHeight="1">
      <c r="A3114" s="333" t="s">
        <v>225</v>
      </c>
      <c r="B3114" s="104" t="str">
        <f>B3029</f>
        <v>Màu sơn</v>
      </c>
      <c r="C3114" s="65" t="s">
        <v>64</v>
      </c>
      <c r="D3114" s="105" t="str">
        <f>D3029</f>
        <v>Trắng</v>
      </c>
      <c r="E3114" s="105" t="str">
        <f>E3029</f>
        <v>Đỏ</v>
      </c>
      <c r="F3114" s="105" t="str">
        <f>F3029</f>
        <v>Đen</v>
      </c>
      <c r="G3114" s="105" t="str">
        <f>G3029</f>
        <v>Đỏ</v>
      </c>
    </row>
    <row r="3115" spans="1:9" ht="17.45" hidden="1" customHeight="1">
      <c r="A3115" s="333"/>
      <c r="B3115" s="106" t="s">
        <v>219</v>
      </c>
      <c r="C3115" s="206" t="s">
        <v>64</v>
      </c>
      <c r="D3115" s="78">
        <v>1</v>
      </c>
      <c r="E3115" s="78">
        <v>1</v>
      </c>
      <c r="F3115" s="78">
        <v>1</v>
      </c>
      <c r="G3115" s="78">
        <v>1</v>
      </c>
    </row>
    <row r="3116" spans="1:9" ht="21.75" hidden="1" customHeight="1">
      <c r="A3116" s="333"/>
      <c r="B3116" s="106" t="s">
        <v>220</v>
      </c>
      <c r="C3116" s="206" t="s">
        <v>64</v>
      </c>
      <c r="D3116" s="78"/>
      <c r="E3116" s="107">
        <f>(D3115-E3115)/E3115</f>
        <v>0</v>
      </c>
      <c r="F3116" s="107">
        <f>(D3115-F3115)/F3115</f>
        <v>0</v>
      </c>
      <c r="G3116" s="107">
        <f>(D3115-G3115)/G3115</f>
        <v>0</v>
      </c>
    </row>
    <row r="3117" spans="1:9" ht="18.600000000000001" hidden="1" customHeight="1">
      <c r="A3117" s="333"/>
      <c r="B3117" s="106" t="s">
        <v>221</v>
      </c>
      <c r="C3117" s="206" t="s">
        <v>64</v>
      </c>
      <c r="D3117" s="101"/>
      <c r="E3117" s="75">
        <f>E3102*E3116</f>
        <v>0</v>
      </c>
      <c r="F3117" s="75">
        <f>F3102*F3116</f>
        <v>0</v>
      </c>
      <c r="G3117" s="75">
        <f>G3102*G3116</f>
        <v>0</v>
      </c>
    </row>
    <row r="3118" spans="1:9" ht="17.45" hidden="1" customHeight="1">
      <c r="A3118" s="333"/>
      <c r="B3118" s="106" t="s">
        <v>222</v>
      </c>
      <c r="C3118" s="206"/>
      <c r="D3118" s="101"/>
      <c r="E3118" s="75">
        <f>E3113+E3117</f>
        <v>717600000</v>
      </c>
      <c r="F3118" s="75">
        <f>F3113+F3117</f>
        <v>722200000</v>
      </c>
      <c r="G3118" s="75">
        <f>G3113+G3117</f>
        <v>717600000</v>
      </c>
    </row>
    <row r="3119" spans="1:9" s="109" customFormat="1" hidden="1">
      <c r="A3119" s="333" t="s">
        <v>225</v>
      </c>
      <c r="B3119" s="104" t="str">
        <f>B3030</f>
        <v>Biển số</v>
      </c>
      <c r="C3119" s="207" t="s">
        <v>64</v>
      </c>
      <c r="D3119" s="105" t="str">
        <f>D3030</f>
        <v>30H - 592.86</v>
      </c>
      <c r="E3119" s="105" t="str">
        <f>E3030</f>
        <v>Hồ Chí Minh</v>
      </c>
      <c r="F3119" s="105" t="str">
        <f>F3030</f>
        <v>Hà Nội</v>
      </c>
      <c r="G3119" s="105" t="str">
        <f>G3030</f>
        <v>Hồ Chí Minh</v>
      </c>
      <c r="I3119" s="110"/>
    </row>
    <row r="3120" spans="1:9" ht="17.45" hidden="1" customHeight="1">
      <c r="A3120" s="333"/>
      <c r="B3120" s="106" t="s">
        <v>219</v>
      </c>
      <c r="C3120" s="206" t="s">
        <v>64</v>
      </c>
      <c r="D3120" s="78">
        <v>1</v>
      </c>
      <c r="E3120" s="78">
        <v>1</v>
      </c>
      <c r="F3120" s="78">
        <v>1</v>
      </c>
      <c r="G3120" s="78">
        <v>1</v>
      </c>
      <c r="H3120" s="78">
        <v>1</v>
      </c>
    </row>
    <row r="3121" spans="1:9" ht="18.600000000000001" hidden="1" customHeight="1">
      <c r="A3121" s="333"/>
      <c r="B3121" s="106" t="s">
        <v>220</v>
      </c>
      <c r="C3121" s="206" t="s">
        <v>64</v>
      </c>
      <c r="D3121" s="101"/>
      <c r="E3121" s="107">
        <f>(D3120-E3120)/E3120</f>
        <v>0</v>
      </c>
      <c r="F3121" s="107">
        <f>(D3120-F3120)/F3120</f>
        <v>0</v>
      </c>
      <c r="G3121" s="107">
        <f>(D3120-G3120)/G3120</f>
        <v>0</v>
      </c>
    </row>
    <row r="3122" spans="1:9" ht="18" hidden="1" customHeight="1">
      <c r="A3122" s="333"/>
      <c r="B3122" s="106" t="s">
        <v>221</v>
      </c>
      <c r="C3122" s="206" t="s">
        <v>64</v>
      </c>
      <c r="D3122" s="101"/>
      <c r="E3122" s="76">
        <f>E3121*E3102</f>
        <v>0</v>
      </c>
      <c r="F3122" s="76">
        <v>0</v>
      </c>
      <c r="G3122" s="76">
        <v>0</v>
      </c>
    </row>
    <row r="3123" spans="1:9" ht="18.600000000000001" hidden="1" customHeight="1">
      <c r="A3123" s="333"/>
      <c r="B3123" s="106" t="s">
        <v>222</v>
      </c>
      <c r="C3123" s="206"/>
      <c r="D3123" s="101"/>
      <c r="E3123" s="76">
        <f>E3118+E3122</f>
        <v>717600000</v>
      </c>
      <c r="F3123" s="76">
        <f>F3118+F3122</f>
        <v>722200000</v>
      </c>
      <c r="G3123" s="76">
        <f>G3118+G3122</f>
        <v>717600000</v>
      </c>
    </row>
    <row r="3124" spans="1:9" s="109" customFormat="1" hidden="1">
      <c r="A3124" s="333" t="s">
        <v>228</v>
      </c>
      <c r="B3124" s="104" t="str">
        <f>B3031</f>
        <v>Số km đã đi</v>
      </c>
      <c r="C3124" s="207" t="s">
        <v>64</v>
      </c>
      <c r="D3124" s="111">
        <f>D3031</f>
        <v>26247</v>
      </c>
      <c r="E3124" s="111">
        <f>E3031</f>
        <v>38000</v>
      </c>
      <c r="F3124" s="111">
        <f>F3031</f>
        <v>23275</v>
      </c>
      <c r="G3124" s="111">
        <f>G3031</f>
        <v>38142</v>
      </c>
      <c r="I3124" s="110"/>
    </row>
    <row r="3125" spans="1:9" ht="15" hidden="1" customHeight="1">
      <c r="A3125" s="333"/>
      <c r="B3125" s="106" t="s">
        <v>219</v>
      </c>
      <c r="C3125" s="206" t="s">
        <v>64</v>
      </c>
      <c r="D3125" s="78">
        <v>1</v>
      </c>
      <c r="E3125" s="78">
        <v>0.97</v>
      </c>
      <c r="F3125" s="78">
        <v>1.02</v>
      </c>
      <c r="G3125" s="78">
        <v>0.97</v>
      </c>
      <c r="H3125" s="78">
        <v>1</v>
      </c>
    </row>
    <row r="3126" spans="1:9" ht="15.6" hidden="1" customHeight="1">
      <c r="A3126" s="333"/>
      <c r="B3126" s="106" t="s">
        <v>220</v>
      </c>
      <c r="C3126" s="206" t="s">
        <v>64</v>
      </c>
      <c r="D3126" s="101"/>
      <c r="E3126" s="107">
        <f>(1-E3125)/E3125</f>
        <v>3.0927835051546421E-2</v>
      </c>
      <c r="F3126" s="107">
        <f>(1-F3125)/F3125</f>
        <v>-1.9607843137254919E-2</v>
      </c>
      <c r="G3126" s="107">
        <f>(1-G3125)/G3125</f>
        <v>3.0927835051546421E-2</v>
      </c>
    </row>
    <row r="3127" spans="1:9" ht="17.45" hidden="1" customHeight="1">
      <c r="A3127" s="333"/>
      <c r="B3127" s="106" t="s">
        <v>221</v>
      </c>
      <c r="C3127" s="206" t="s">
        <v>64</v>
      </c>
      <c r="D3127" s="101"/>
      <c r="E3127" s="76">
        <f>E3126*E3102</f>
        <v>22193814.432989713</v>
      </c>
      <c r="F3127" s="76">
        <f>F3126*F3102</f>
        <v>-14160784.313725503</v>
      </c>
      <c r="G3127" s="76">
        <f>G3126*G3102</f>
        <v>22193814.432989713</v>
      </c>
    </row>
    <row r="3128" spans="1:9" ht="13.7" hidden="1" customHeight="1">
      <c r="A3128" s="333"/>
      <c r="B3128" s="106" t="s">
        <v>222</v>
      </c>
      <c r="C3128" s="206"/>
      <c r="D3128" s="101"/>
      <c r="E3128" s="76">
        <f>E3123+E3127</f>
        <v>739793814.43298972</v>
      </c>
      <c r="F3128" s="76">
        <f>F3123+F3127</f>
        <v>708039215.68627453</v>
      </c>
      <c r="G3128" s="76">
        <f>G3123+G3127</f>
        <v>739793814.43298972</v>
      </c>
    </row>
    <row r="3129" spans="1:9" hidden="1">
      <c r="A3129" s="333" t="s">
        <v>228</v>
      </c>
      <c r="B3129" s="104" t="e">
        <f>#REF!</f>
        <v>#REF!</v>
      </c>
      <c r="C3129" s="206" t="s">
        <v>64</v>
      </c>
      <c r="D3129" s="112">
        <v>0.5</v>
      </c>
      <c r="E3129" s="112">
        <v>0.56999999999999995</v>
      </c>
      <c r="F3129" s="112">
        <v>0.6</v>
      </c>
      <c r="G3129" s="112">
        <v>0.65</v>
      </c>
    </row>
    <row r="3130" spans="1:9" ht="21.75" hidden="1" customHeight="1">
      <c r="A3130" s="333"/>
      <c r="B3130" s="106" t="s">
        <v>219</v>
      </c>
      <c r="C3130" s="206" t="s">
        <v>64</v>
      </c>
      <c r="D3130" s="78">
        <v>1</v>
      </c>
      <c r="E3130" s="78">
        <v>1</v>
      </c>
      <c r="F3130" s="78">
        <v>1</v>
      </c>
      <c r="G3130" s="78">
        <v>1</v>
      </c>
      <c r="H3130" s="78">
        <v>1</v>
      </c>
    </row>
    <row r="3131" spans="1:9" ht="21.75" hidden="1" customHeight="1">
      <c r="A3131" s="333"/>
      <c r="B3131" s="106" t="s">
        <v>220</v>
      </c>
      <c r="C3131" s="206" t="s">
        <v>64</v>
      </c>
      <c r="D3131" s="78"/>
      <c r="E3131" s="107" t="e">
        <f>(#REF!-E3130)/E3130</f>
        <v>#REF!</v>
      </c>
      <c r="F3131" s="107" t="e">
        <f>(#REF!-F3130)/F3130</f>
        <v>#REF!</v>
      </c>
      <c r="G3131" s="107" t="e">
        <f>(#REF!-G3130)/G3130</f>
        <v>#REF!</v>
      </c>
    </row>
    <row r="3132" spans="1:9" ht="21.75" hidden="1" customHeight="1">
      <c r="A3132" s="333"/>
      <c r="B3132" s="106" t="s">
        <v>221</v>
      </c>
      <c r="C3132" s="206" t="s">
        <v>64</v>
      </c>
      <c r="D3132" s="101"/>
      <c r="E3132" s="75" t="e">
        <f>E3131*E3102</f>
        <v>#REF!</v>
      </c>
      <c r="F3132" s="75" t="e">
        <f>F3131*F3102</f>
        <v>#REF!</v>
      </c>
      <c r="G3132" s="75" t="e">
        <f>G3131*G3102</f>
        <v>#REF!</v>
      </c>
    </row>
    <row r="3133" spans="1:9" ht="21.75" hidden="1" customHeight="1">
      <c r="A3133" s="333"/>
      <c r="B3133" s="106" t="s">
        <v>222</v>
      </c>
      <c r="C3133" s="206" t="s">
        <v>64</v>
      </c>
      <c r="D3133" s="101"/>
      <c r="E3133" s="75" t="e">
        <f>E3128+E3132</f>
        <v>#REF!</v>
      </c>
      <c r="F3133" s="75" t="e">
        <f>F3128+F3132</f>
        <v>#REF!</v>
      </c>
      <c r="G3133" s="75" t="e">
        <f>G3128+G3132</f>
        <v>#REF!</v>
      </c>
    </row>
    <row r="3134" spans="1:9" ht="37.5" hidden="1" customHeight="1">
      <c r="A3134" s="333" t="s">
        <v>229</v>
      </c>
      <c r="B3134" s="104" t="s">
        <v>230</v>
      </c>
      <c r="C3134" s="206" t="s">
        <v>64</v>
      </c>
      <c r="D3134" s="113" t="s">
        <v>231</v>
      </c>
      <c r="E3134" s="113" t="s">
        <v>232</v>
      </c>
      <c r="F3134" s="113" t="s">
        <v>233</v>
      </c>
      <c r="G3134" s="113" t="s">
        <v>231</v>
      </c>
    </row>
    <row r="3135" spans="1:9" ht="21.75" hidden="1" customHeight="1">
      <c r="A3135" s="333"/>
      <c r="B3135" s="106" t="s">
        <v>219</v>
      </c>
      <c r="C3135" s="206" t="s">
        <v>64</v>
      </c>
      <c r="D3135" s="78">
        <v>1</v>
      </c>
      <c r="E3135" s="78">
        <v>1</v>
      </c>
      <c r="F3135" s="78">
        <v>1</v>
      </c>
      <c r="G3135" s="78">
        <v>1</v>
      </c>
      <c r="H3135" s="78">
        <v>1</v>
      </c>
    </row>
    <row r="3136" spans="1:9" ht="21.75" hidden="1" customHeight="1">
      <c r="A3136" s="333"/>
      <c r="B3136" s="106" t="s">
        <v>220</v>
      </c>
      <c r="C3136" s="206" t="s">
        <v>64</v>
      </c>
      <c r="D3136" s="78"/>
      <c r="E3136" s="107" t="e">
        <f>(#REF!-E3135)/E3135</f>
        <v>#REF!</v>
      </c>
      <c r="F3136" s="107" t="e">
        <f>(#REF!-F3135)/F3135</f>
        <v>#REF!</v>
      </c>
      <c r="G3136" s="107" t="e">
        <f>(#REF!-G3135)/G3135</f>
        <v>#REF!</v>
      </c>
    </row>
    <row r="3137" spans="1:11" ht="21.75" hidden="1" customHeight="1">
      <c r="A3137" s="333"/>
      <c r="B3137" s="106" t="s">
        <v>221</v>
      </c>
      <c r="C3137" s="206" t="s">
        <v>64</v>
      </c>
      <c r="D3137" s="101"/>
      <c r="E3137" s="75" t="e">
        <f>E3136*E3102</f>
        <v>#REF!</v>
      </c>
      <c r="F3137" s="75" t="e">
        <f>F3136*F3102</f>
        <v>#REF!</v>
      </c>
      <c r="G3137" s="75" t="e">
        <f>G3136*G3102</f>
        <v>#REF!</v>
      </c>
    </row>
    <row r="3138" spans="1:11" ht="21.75" hidden="1" customHeight="1">
      <c r="A3138" s="333"/>
      <c r="B3138" s="106" t="s">
        <v>222</v>
      </c>
      <c r="C3138" s="206" t="s">
        <v>64</v>
      </c>
      <c r="D3138" s="101"/>
      <c r="E3138" s="75" t="e">
        <f>E3133+E3137</f>
        <v>#REF!</v>
      </c>
      <c r="F3138" s="75" t="e">
        <f>F3133+F3137</f>
        <v>#REF!</v>
      </c>
      <c r="G3138" s="75" t="e">
        <f>G3133+G3137</f>
        <v>#REF!</v>
      </c>
    </row>
    <row r="3139" spans="1:11" s="22" customFormat="1" ht="19.350000000000001" hidden="1" customHeight="1">
      <c r="A3139" s="98">
        <v>6</v>
      </c>
      <c r="B3139" s="96" t="s">
        <v>234</v>
      </c>
      <c r="C3139" s="65" t="s">
        <v>64</v>
      </c>
      <c r="D3139" s="102"/>
      <c r="E3139" s="270" t="e">
        <f>E3102+E3117+E3122+E3127+E3132+E3112+E3107+E3137</f>
        <v>#REF!</v>
      </c>
      <c r="F3139" s="270" t="e">
        <f>F3102+F3117+F3122+F3127+F3132+F3112+F3107+F3137</f>
        <v>#REF!</v>
      </c>
      <c r="G3139" s="270" t="e">
        <f>G3102+G3117+G3122+G3127+G3132+G3112+G3107+G3137</f>
        <v>#REF!</v>
      </c>
      <c r="I3139" s="23"/>
    </row>
    <row r="3140" spans="1:11" s="22" customFormat="1" ht="33" hidden="1" customHeight="1">
      <c r="A3140" s="98" t="s">
        <v>285</v>
      </c>
      <c r="B3140" s="96" t="s">
        <v>235</v>
      </c>
      <c r="C3140" s="65" t="s">
        <v>64</v>
      </c>
      <c r="D3140" s="102"/>
      <c r="E3140" s="334" t="e">
        <f>ROUND((E3139+F3139+G3139)/3,-8)</f>
        <v>#REF!</v>
      </c>
      <c r="F3140" s="334"/>
      <c r="G3140" s="334"/>
      <c r="I3140" s="23"/>
    </row>
    <row r="3141" spans="1:11" s="22" customFormat="1" ht="51.6" hidden="1" customHeight="1">
      <c r="A3141" s="98" t="s">
        <v>286</v>
      </c>
      <c r="B3141" s="96" t="s">
        <v>236</v>
      </c>
      <c r="C3141" s="65" t="s">
        <v>64</v>
      </c>
      <c r="D3141" s="102"/>
      <c r="E3141" s="155" t="e">
        <f>(E3139-E3140)/E3140</f>
        <v>#REF!</v>
      </c>
      <c r="F3141" s="155" t="e">
        <f>(F3139-E3140)/E3140</f>
        <v>#REF!</v>
      </c>
      <c r="G3141" s="155" t="e">
        <f>(G3139-E3140)/E3140</f>
        <v>#REF!</v>
      </c>
      <c r="I3141" s="23"/>
    </row>
    <row r="3142" spans="1:11" ht="21" hidden="1" customHeight="1">
      <c r="A3142" s="98">
        <v>7</v>
      </c>
      <c r="B3142" s="99" t="s">
        <v>237</v>
      </c>
      <c r="C3142" s="206" t="s">
        <v>64</v>
      </c>
      <c r="D3142" s="114"/>
      <c r="E3142" s="76" t="e">
        <f>ABS(E3117)+ABS(E3122)+ABS(E3127)+ABS(E3132)+ ABS(E3112)+ ABS(E3107)+ABS(E3137)</f>
        <v>#REF!</v>
      </c>
      <c r="F3142" s="76" t="e">
        <f>ABS(F3117)+ABS(F3122)+ABS(F3127)+ABS(F3132)+ ABS(F3112)+ ABS(F3107)+ABS(F3137)</f>
        <v>#REF!</v>
      </c>
      <c r="G3142" s="76" t="e">
        <f>ABS(G3117)+ABS(G3122)+ABS(G3127)+ABS(G3132)+ ABS(G3112)+ ABS(G3107)+ABS(G3137)</f>
        <v>#REF!</v>
      </c>
    </row>
    <row r="3143" spans="1:11" ht="18.600000000000001" hidden="1" customHeight="1">
      <c r="A3143" s="98">
        <v>8</v>
      </c>
      <c r="B3143" s="99" t="s">
        <v>238</v>
      </c>
      <c r="C3143" s="206" t="s">
        <v>64</v>
      </c>
      <c r="D3143" s="101"/>
      <c r="E3143" s="76">
        <v>1</v>
      </c>
      <c r="F3143" s="76">
        <v>1</v>
      </c>
      <c r="G3143" s="76">
        <v>1</v>
      </c>
    </row>
    <row r="3144" spans="1:11" ht="19.350000000000001" hidden="1" customHeight="1">
      <c r="A3144" s="98">
        <v>9</v>
      </c>
      <c r="B3144" s="99" t="s">
        <v>239</v>
      </c>
      <c r="C3144" s="206" t="s">
        <v>64</v>
      </c>
      <c r="D3144" s="101"/>
      <c r="E3144" s="115" t="s">
        <v>346</v>
      </c>
      <c r="F3144" s="115" t="s">
        <v>403</v>
      </c>
      <c r="G3144" s="115" t="s">
        <v>346</v>
      </c>
      <c r="H3144" s="116"/>
      <c r="I3144" s="116" t="e">
        <f>F3116+F3126+F3131</f>
        <v>#REF!</v>
      </c>
      <c r="J3144" s="116" t="e">
        <f>G3116+G3126+G3131</f>
        <v>#REF!</v>
      </c>
      <c r="K3144" s="116" t="e">
        <f>G3116+G3126+G3131</f>
        <v>#REF!</v>
      </c>
    </row>
    <row r="3145" spans="1:11" s="23" customFormat="1" ht="21" hidden="1" customHeight="1">
      <c r="A3145" s="265">
        <v>10</v>
      </c>
      <c r="B3145" s="118" t="s">
        <v>240</v>
      </c>
      <c r="C3145" s="118" t="s">
        <v>64</v>
      </c>
      <c r="D3145" s="119"/>
      <c r="E3145" s="120" t="e">
        <f>E3117+E3122+E3132+E3127+E3137+E3112+E3107</f>
        <v>#REF!</v>
      </c>
      <c r="F3145" s="120" t="e">
        <f>F3117+F3122+F3132+F3127+F3137+F3112+F3107</f>
        <v>#REF!</v>
      </c>
      <c r="G3145" s="120" t="e">
        <f>G3117+G3122+G3132+G3127+G3137+G3112+G3107</f>
        <v>#REF!</v>
      </c>
    </row>
    <row r="3146" spans="1:11" s="23" customFormat="1" ht="31.5" hidden="1">
      <c r="A3146" s="265"/>
      <c r="B3146" s="121" t="s">
        <v>241</v>
      </c>
      <c r="C3146" s="118" t="s">
        <v>64</v>
      </c>
      <c r="D3146" s="119"/>
      <c r="E3146" s="335" t="e">
        <f>ROUND(E3140,-6)</f>
        <v>#REF!</v>
      </c>
      <c r="F3146" s="335"/>
      <c r="G3146" s="335"/>
    </row>
    <row r="3147" spans="1:11" s="19" customFormat="1" ht="8.25" hidden="1" customHeight="1">
      <c r="A3147" s="122"/>
      <c r="B3147" s="122"/>
      <c r="C3147" s="122"/>
      <c r="D3147" s="122"/>
      <c r="E3147" s="23"/>
      <c r="F3147" s="23"/>
      <c r="G3147" s="23"/>
    </row>
    <row r="3148" spans="1:11" s="19" customFormat="1" ht="21.75" hidden="1" customHeight="1">
      <c r="A3148" s="122" t="s">
        <v>275</v>
      </c>
      <c r="B3148" s="336" t="s">
        <v>243</v>
      </c>
      <c r="C3148" s="336"/>
      <c r="D3148" s="336"/>
      <c r="E3148" s="336"/>
      <c r="F3148" s="336"/>
      <c r="G3148" s="336"/>
    </row>
    <row r="3149" spans="1:11" s="40" customFormat="1" ht="35.25" hidden="1" customHeight="1">
      <c r="A3149" s="337" t="s">
        <v>244</v>
      </c>
      <c r="B3149" s="337"/>
      <c r="C3149" s="337"/>
      <c r="D3149" s="337"/>
      <c r="E3149" s="337"/>
      <c r="F3149" s="337"/>
      <c r="G3149" s="337"/>
      <c r="I3149" s="85"/>
    </row>
    <row r="3150" spans="1:11" s="40" customFormat="1" ht="21" hidden="1" customHeight="1">
      <c r="A3150" s="123" t="s">
        <v>245</v>
      </c>
      <c r="C3150" s="40" t="s">
        <v>64</v>
      </c>
      <c r="E3150" s="124" t="e">
        <f>ROUND(E3146,-3)</f>
        <v>#REF!</v>
      </c>
      <c r="F3150" s="48" t="s">
        <v>246</v>
      </c>
      <c r="I3150" s="85"/>
    </row>
    <row r="3151" spans="1:11" s="19" customFormat="1" ht="5.25" hidden="1" customHeight="1">
      <c r="A3151" s="122"/>
      <c r="B3151" s="122"/>
      <c r="C3151" s="122"/>
      <c r="D3151" s="122"/>
      <c r="E3151" s="23"/>
      <c r="F3151" s="23"/>
      <c r="G3151" s="23"/>
    </row>
    <row r="3152" spans="1:11" s="40" customFormat="1" ht="24.75" hidden="1" customHeight="1">
      <c r="A3152" s="338" t="s">
        <v>247</v>
      </c>
      <c r="B3152" s="339"/>
      <c r="C3152" s="339"/>
      <c r="D3152" s="340"/>
      <c r="E3152" s="51" t="s">
        <v>174</v>
      </c>
      <c r="F3152" s="51" t="s">
        <v>175</v>
      </c>
      <c r="G3152" s="51" t="s">
        <v>176</v>
      </c>
      <c r="I3152" s="85"/>
    </row>
    <row r="3153" spans="1:9" s="40" customFormat="1" ht="24.75" hidden="1" customHeight="1">
      <c r="A3153" s="341"/>
      <c r="B3153" s="342"/>
      <c r="C3153" s="342"/>
      <c r="D3153" s="343"/>
      <c r="E3153" s="125" t="e">
        <f>E3141</f>
        <v>#REF!</v>
      </c>
      <c r="F3153" s="125" t="e">
        <f>F3141</f>
        <v>#REF!</v>
      </c>
      <c r="G3153" s="125" t="e">
        <f>G3141</f>
        <v>#REF!</v>
      </c>
      <c r="I3153" s="85"/>
    </row>
    <row r="3154" spans="1:9" s="40" customFormat="1" ht="24.75" hidden="1" customHeight="1">
      <c r="A3154" s="344"/>
      <c r="B3154" s="345"/>
      <c r="C3154" s="345"/>
      <c r="D3154" s="346"/>
      <c r="E3154" s="125" t="s">
        <v>248</v>
      </c>
      <c r="F3154" s="125" t="s">
        <v>248</v>
      </c>
      <c r="G3154" s="125" t="s">
        <v>248</v>
      </c>
      <c r="I3154" s="85"/>
    </row>
    <row r="3155" spans="1:9" s="40" customFormat="1" ht="5.25" hidden="1" customHeight="1">
      <c r="A3155" s="123"/>
      <c r="G3155" s="126"/>
      <c r="I3155" s="85"/>
    </row>
    <row r="3156" spans="1:9" s="40" customFormat="1" ht="21" hidden="1" customHeight="1">
      <c r="A3156" s="347" t="s">
        <v>249</v>
      </c>
      <c r="B3156" s="347"/>
      <c r="C3156" s="347"/>
      <c r="D3156" s="347"/>
      <c r="E3156" s="347"/>
      <c r="F3156" s="347"/>
      <c r="G3156" s="347"/>
      <c r="I3156" s="85"/>
    </row>
    <row r="3157" spans="1:9" s="40" customFormat="1" ht="6" hidden="1" customHeight="1">
      <c r="A3157" s="127"/>
      <c r="B3157" s="127"/>
      <c r="C3157" s="123"/>
      <c r="D3157" s="127"/>
      <c r="E3157" s="127"/>
      <c r="F3157" s="127"/>
      <c r="G3157" s="127"/>
      <c r="I3157" s="85"/>
    </row>
    <row r="3158" spans="1:9" s="48" customFormat="1" ht="21" hidden="1" customHeight="1">
      <c r="A3158" s="313" t="s">
        <v>250</v>
      </c>
      <c r="B3158" s="313"/>
      <c r="C3158" s="313"/>
      <c r="D3158" s="313"/>
      <c r="E3158" s="313"/>
      <c r="F3158" s="313"/>
      <c r="G3158" s="313"/>
      <c r="I3158" s="124"/>
    </row>
    <row r="3159" spans="1:9" s="48" customFormat="1" ht="21" hidden="1" customHeight="1">
      <c r="A3159" s="313" t="s">
        <v>251</v>
      </c>
      <c r="B3159" s="313"/>
      <c r="C3159" s="313"/>
      <c r="D3159" s="313"/>
      <c r="E3159" s="313"/>
      <c r="F3159" s="313"/>
      <c r="G3159" s="313"/>
      <c r="I3159" s="124"/>
    </row>
    <row r="3160" spans="1:9" s="48" customFormat="1" ht="41.25" hidden="1" customHeight="1">
      <c r="A3160" s="314" t="s">
        <v>252</v>
      </c>
      <c r="B3160" s="315"/>
      <c r="C3160" s="315"/>
      <c r="D3160" s="315"/>
      <c r="E3160" s="315"/>
      <c r="F3160" s="315"/>
      <c r="G3160" s="315"/>
      <c r="I3160" s="124"/>
    </row>
    <row r="3161" spans="1:9" s="48" customFormat="1" ht="28.5" hidden="1" customHeight="1">
      <c r="A3161" s="263"/>
      <c r="B3161" s="267" t="s">
        <v>253</v>
      </c>
      <c r="C3161" s="68"/>
      <c r="D3161" s="267"/>
      <c r="E3161" s="128" t="s">
        <v>254</v>
      </c>
      <c r="F3161" s="316"/>
      <c r="G3161" s="316"/>
      <c r="I3161" s="124"/>
    </row>
    <row r="3162" spans="1:9" s="48" customFormat="1" ht="21.6" hidden="1" customHeight="1">
      <c r="A3162" s="263"/>
      <c r="B3162" s="317" t="s">
        <v>255</v>
      </c>
      <c r="C3162" s="318"/>
      <c r="D3162" s="318"/>
      <c r="E3162" s="290" t="s">
        <v>256</v>
      </c>
      <c r="F3162" s="290"/>
      <c r="G3162" s="290"/>
      <c r="I3162" s="124"/>
    </row>
    <row r="3163" spans="1:9" s="48" customFormat="1" ht="21.6" hidden="1" customHeight="1">
      <c r="A3163" s="263"/>
      <c r="B3163" s="317"/>
      <c r="C3163" s="319"/>
      <c r="D3163" s="319"/>
      <c r="E3163" s="290" t="s">
        <v>257</v>
      </c>
      <c r="F3163" s="290"/>
      <c r="G3163" s="290"/>
      <c r="I3163" s="124"/>
    </row>
    <row r="3164" spans="1:9" s="48" customFormat="1" ht="21.6" hidden="1" customHeight="1">
      <c r="A3164" s="263"/>
      <c r="B3164" s="267"/>
      <c r="C3164" s="68"/>
      <c r="D3164" s="267"/>
      <c r="E3164" s="290" t="s">
        <v>258</v>
      </c>
      <c r="F3164" s="290"/>
      <c r="G3164" s="290"/>
      <c r="I3164" s="124"/>
    </row>
    <row r="3165" spans="1:9" s="48" customFormat="1" ht="21.6" hidden="1" customHeight="1">
      <c r="A3165" s="263"/>
      <c r="B3165" s="267"/>
      <c r="C3165" s="68"/>
      <c r="D3165" s="267"/>
      <c r="E3165" s="290" t="s">
        <v>259</v>
      </c>
      <c r="F3165" s="290"/>
      <c r="G3165" s="290"/>
      <c r="I3165" s="124"/>
    </row>
    <row r="3166" spans="1:9" s="48" customFormat="1" ht="21.6" hidden="1" customHeight="1">
      <c r="A3166" s="263"/>
      <c r="B3166" s="267" t="s">
        <v>260</v>
      </c>
      <c r="C3166" s="68"/>
      <c r="D3166" s="267"/>
      <c r="E3166" s="267"/>
      <c r="F3166" s="267"/>
      <c r="G3166" s="267"/>
      <c r="I3166" s="124"/>
    </row>
    <row r="3167" spans="1:9" s="49" customFormat="1" ht="10.5" hidden="1" customHeight="1">
      <c r="B3167" s="18"/>
      <c r="C3167" s="18"/>
      <c r="D3167" s="18"/>
      <c r="E3167" s="18"/>
      <c r="F3167" s="18"/>
      <c r="G3167" s="50"/>
    </row>
    <row r="3168" spans="1:9" s="52" customFormat="1" ht="39.75" hidden="1" customHeight="1">
      <c r="A3168" s="51" t="s">
        <v>1</v>
      </c>
      <c r="B3168" s="320" t="s">
        <v>261</v>
      </c>
      <c r="C3168" s="321"/>
      <c r="D3168" s="51" t="s">
        <v>262</v>
      </c>
      <c r="E3168" s="51" t="s">
        <v>263</v>
      </c>
      <c r="F3168" s="51" t="s">
        <v>264</v>
      </c>
      <c r="G3168" s="51" t="s">
        <v>40</v>
      </c>
      <c r="I3168" s="49"/>
    </row>
    <row r="3169" spans="1:9" ht="21.95" hidden="1" customHeight="1">
      <c r="A3169" s="54">
        <v>1</v>
      </c>
      <c r="B3169" s="295" t="s">
        <v>20</v>
      </c>
      <c r="C3169" s="297"/>
      <c r="D3169" s="129">
        <v>0.75</v>
      </c>
      <c r="E3169" s="129">
        <v>0.55000000000000004</v>
      </c>
      <c r="F3169" s="130">
        <f>D3169*E3169</f>
        <v>0.41250000000000003</v>
      </c>
      <c r="G3169" s="57"/>
    </row>
    <row r="3170" spans="1:9" ht="21.95" hidden="1" customHeight="1">
      <c r="A3170" s="54">
        <v>2</v>
      </c>
      <c r="B3170" s="295" t="s">
        <v>265</v>
      </c>
      <c r="C3170" s="297"/>
      <c r="D3170" s="129">
        <v>0.8</v>
      </c>
      <c r="E3170" s="129">
        <v>0.15</v>
      </c>
      <c r="F3170" s="130">
        <f>D3170*E3170</f>
        <v>0.12</v>
      </c>
      <c r="G3170" s="56"/>
    </row>
    <row r="3171" spans="1:9" ht="21.95" hidden="1" customHeight="1">
      <c r="A3171" s="54">
        <v>3</v>
      </c>
      <c r="B3171" s="295" t="s">
        <v>266</v>
      </c>
      <c r="C3171" s="297"/>
      <c r="D3171" s="129">
        <v>0.75</v>
      </c>
      <c r="E3171" s="129">
        <v>0.2</v>
      </c>
      <c r="F3171" s="130">
        <f>D3171*E3171</f>
        <v>0.15000000000000002</v>
      </c>
      <c r="G3171" s="101"/>
    </row>
    <row r="3172" spans="1:9" ht="21.95" hidden="1" customHeight="1">
      <c r="A3172" s="54">
        <v>4</v>
      </c>
      <c r="B3172" s="322" t="s">
        <v>267</v>
      </c>
      <c r="C3172" s="323"/>
      <c r="D3172" s="129">
        <v>0.7</v>
      </c>
      <c r="E3172" s="129">
        <v>0.1</v>
      </c>
      <c r="F3172" s="130">
        <f>D3172*E3172</f>
        <v>6.9999999999999993E-2</v>
      </c>
      <c r="G3172" s="101"/>
    </row>
    <row r="3173" spans="1:9" s="63" customFormat="1" ht="21.95" hidden="1" customHeight="1">
      <c r="A3173" s="54"/>
      <c r="B3173" s="324" t="s">
        <v>268</v>
      </c>
      <c r="C3173" s="325"/>
      <c r="D3173" s="326">
        <f>SUM(F3169:F3172)</f>
        <v>0.75249999999999995</v>
      </c>
      <c r="E3173" s="327"/>
      <c r="F3173" s="328"/>
      <c r="G3173" s="62"/>
      <c r="I3173" s="19"/>
    </row>
    <row r="3174" spans="1:9" s="63" customFormat="1" ht="21.95" hidden="1" customHeight="1">
      <c r="A3174" s="54"/>
      <c r="B3174" s="324" t="s">
        <v>269</v>
      </c>
      <c r="C3174" s="325"/>
      <c r="D3174" s="326">
        <f>1-D3173</f>
        <v>0.24750000000000005</v>
      </c>
      <c r="E3174" s="327"/>
      <c r="F3174" s="328"/>
      <c r="G3174" s="62"/>
      <c r="I3174" s="19"/>
    </row>
    <row r="3175" spans="1:9" s="63" customFormat="1" ht="8.25" hidden="1" customHeight="1">
      <c r="A3175" s="49"/>
      <c r="B3175" s="131"/>
      <c r="C3175" s="208"/>
      <c r="D3175" s="132"/>
      <c r="E3175" s="132"/>
      <c r="F3175" s="132"/>
      <c r="G3175" s="133"/>
      <c r="I3175" s="19"/>
    </row>
    <row r="3176" spans="1:9" ht="22.5" hidden="1" customHeight="1">
      <c r="A3176" s="303" t="s">
        <v>276</v>
      </c>
      <c r="B3176" s="303"/>
      <c r="C3176" s="303"/>
      <c r="D3176" s="303"/>
      <c r="E3176" s="303"/>
      <c r="F3176" s="303"/>
      <c r="G3176" s="303"/>
    </row>
    <row r="3177" spans="1:9" ht="7.5" hidden="1" customHeight="1">
      <c r="D3177" s="52"/>
    </row>
    <row r="3178" spans="1:9" ht="23.25" hidden="1" customHeight="1">
      <c r="D3178" s="52"/>
      <c r="G3178" s="134" t="s">
        <v>270</v>
      </c>
    </row>
    <row r="3179" spans="1:9" ht="7.5" hidden="1" customHeight="1">
      <c r="D3179" s="52"/>
    </row>
    <row r="3180" spans="1:9" s="136" customFormat="1" ht="25.35" hidden="1" customHeight="1">
      <c r="A3180" s="307" t="s">
        <v>271</v>
      </c>
      <c r="B3180" s="308"/>
      <c r="C3180" s="308"/>
      <c r="D3180" s="309"/>
      <c r="E3180" s="135" t="s">
        <v>6</v>
      </c>
      <c r="F3180" s="135" t="s">
        <v>287</v>
      </c>
      <c r="G3180" s="135" t="s">
        <v>8</v>
      </c>
      <c r="I3180" s="137"/>
    </row>
    <row r="3181" spans="1:9" s="141" customFormat="1" ht="27" hidden="1" customHeight="1">
      <c r="A3181" s="349" t="e">
        <f>D2955</f>
        <v>#REF!</v>
      </c>
      <c r="B3181" s="311"/>
      <c r="C3181" s="311"/>
      <c r="D3181" s="312"/>
      <c r="E3181" s="138">
        <v>1</v>
      </c>
      <c r="F3181" s="139" t="e">
        <f>E3150</f>
        <v>#REF!</v>
      </c>
      <c r="G3181" s="140" t="e">
        <f>ROUND(E3181*F3181,-6)</f>
        <v>#REF!</v>
      </c>
      <c r="I3181" s="142"/>
    </row>
    <row r="3182" spans="1:9" hidden="1"/>
    <row r="3183" spans="1:9" hidden="1"/>
    <row r="3184" spans="1:9" hidden="1"/>
    <row r="3185" spans="1:9" hidden="1"/>
    <row r="3186" spans="1:9" hidden="1"/>
    <row r="3187" spans="1:9" hidden="1"/>
    <row r="3188" spans="1:9" hidden="1"/>
    <row r="3189" spans="1:9" hidden="1"/>
    <row r="3190" spans="1:9" hidden="1"/>
    <row r="3191" spans="1:9" s="22" customFormat="1" hidden="1">
      <c r="A3191" s="22" t="s">
        <v>553</v>
      </c>
      <c r="B3191" s="22" t="e">
        <f>'Bảng tổng hợp kết quả'!#REF!</f>
        <v>#REF!</v>
      </c>
      <c r="F3191" s="156"/>
      <c r="I3191" s="23"/>
    </row>
    <row r="3192" spans="1:9" ht="19.7" hidden="1" customHeight="1">
      <c r="A3192" s="303" t="s">
        <v>272</v>
      </c>
      <c r="B3192" s="303"/>
      <c r="C3192" s="303"/>
      <c r="D3192" s="303"/>
      <c r="E3192" s="303"/>
      <c r="F3192" s="303"/>
      <c r="G3192" s="303"/>
    </row>
    <row r="3193" spans="1:9" hidden="1">
      <c r="A3193" s="24" t="s">
        <v>61</v>
      </c>
      <c r="B3193" s="261" t="s">
        <v>62</v>
      </c>
      <c r="C3193" s="22"/>
      <c r="D3193" s="303"/>
      <c r="E3193" s="303"/>
      <c r="F3193" s="303"/>
      <c r="G3193" s="303"/>
    </row>
    <row r="3194" spans="1:9" hidden="1">
      <c r="A3194" s="27" t="s">
        <v>55</v>
      </c>
      <c r="B3194" s="28" t="s">
        <v>63</v>
      </c>
      <c r="C3194" s="28" t="s">
        <v>64</v>
      </c>
      <c r="D3194" s="305" t="e">
        <f>B3191</f>
        <v>#REF!</v>
      </c>
      <c r="E3194" s="305"/>
      <c r="F3194" s="305"/>
      <c r="G3194" s="305"/>
    </row>
    <row r="3195" spans="1:9" hidden="1">
      <c r="A3195" s="27" t="s">
        <v>55</v>
      </c>
      <c r="B3195" s="266" t="s">
        <v>65</v>
      </c>
      <c r="C3195" s="28" t="s">
        <v>64</v>
      </c>
      <c r="D3195" s="305" t="s">
        <v>562</v>
      </c>
      <c r="E3195" s="305"/>
      <c r="F3195" s="305"/>
      <c r="G3195" s="305"/>
    </row>
    <row r="3196" spans="1:9" hidden="1">
      <c r="A3196" s="27" t="s">
        <v>55</v>
      </c>
      <c r="B3196" s="266" t="s">
        <v>4</v>
      </c>
      <c r="C3196" s="28" t="s">
        <v>64</v>
      </c>
      <c r="D3196" s="306" t="s">
        <v>12</v>
      </c>
      <c r="E3196" s="306"/>
      <c r="F3196" s="306"/>
      <c r="G3196" s="306"/>
    </row>
    <row r="3197" spans="1:9" hidden="1">
      <c r="A3197" s="27" t="s">
        <v>55</v>
      </c>
      <c r="B3197" s="266" t="s">
        <v>3</v>
      </c>
      <c r="C3197" s="28"/>
      <c r="D3197" s="266">
        <v>2022</v>
      </c>
      <c r="E3197" s="266"/>
      <c r="F3197" s="266"/>
      <c r="G3197" s="266"/>
    </row>
    <row r="3198" spans="1:9" hidden="1">
      <c r="A3198" s="27" t="s">
        <v>55</v>
      </c>
      <c r="B3198" s="30" t="s">
        <v>66</v>
      </c>
      <c r="C3198" s="30" t="s">
        <v>64</v>
      </c>
      <c r="D3198" s="301" t="s">
        <v>563</v>
      </c>
      <c r="E3198" s="301"/>
      <c r="F3198" s="301"/>
      <c r="G3198" s="301"/>
    </row>
    <row r="3199" spans="1:9" hidden="1">
      <c r="A3199" s="27" t="s">
        <v>55</v>
      </c>
      <c r="B3199" s="30" t="s">
        <v>67</v>
      </c>
      <c r="C3199" s="30" t="s">
        <v>64</v>
      </c>
      <c r="D3199" s="301" t="s">
        <v>564</v>
      </c>
      <c r="E3199" s="301"/>
      <c r="F3199" s="301"/>
      <c r="G3199" s="301"/>
    </row>
    <row r="3200" spans="1:9" hidden="1">
      <c r="A3200" s="27" t="s">
        <v>55</v>
      </c>
      <c r="B3200" s="30" t="s">
        <v>68</v>
      </c>
      <c r="C3200" s="30" t="s">
        <v>64</v>
      </c>
      <c r="D3200" s="301" t="s">
        <v>565</v>
      </c>
      <c r="E3200" s="301"/>
      <c r="F3200" s="301"/>
      <c r="G3200" s="301"/>
    </row>
    <row r="3201" spans="1:7" hidden="1">
      <c r="A3201" s="27" t="s">
        <v>55</v>
      </c>
      <c r="B3201" s="30" t="s">
        <v>69</v>
      </c>
      <c r="C3201" s="30" t="s">
        <v>64</v>
      </c>
      <c r="D3201" s="301" t="s">
        <v>566</v>
      </c>
      <c r="E3201" s="301"/>
      <c r="F3201" s="301"/>
      <c r="G3201" s="301"/>
    </row>
    <row r="3202" spans="1:7" hidden="1">
      <c r="A3202" s="27" t="s">
        <v>55</v>
      </c>
      <c r="B3202" s="30" t="s">
        <v>70</v>
      </c>
      <c r="C3202" s="30" t="s">
        <v>64</v>
      </c>
      <c r="D3202" s="301" t="s">
        <v>374</v>
      </c>
      <c r="E3202" s="301"/>
      <c r="F3202" s="301"/>
      <c r="G3202" s="301"/>
    </row>
    <row r="3203" spans="1:7" hidden="1">
      <c r="A3203" s="27" t="s">
        <v>55</v>
      </c>
      <c r="B3203" s="30" t="s">
        <v>71</v>
      </c>
      <c r="C3203" s="30" t="s">
        <v>64</v>
      </c>
      <c r="D3203" s="301" t="s">
        <v>567</v>
      </c>
      <c r="E3203" s="301"/>
      <c r="F3203" s="301"/>
      <c r="G3203" s="301"/>
    </row>
    <row r="3204" spans="1:7" hidden="1">
      <c r="A3204" s="27" t="s">
        <v>55</v>
      </c>
      <c r="B3204" s="30" t="s">
        <v>72</v>
      </c>
      <c r="C3204" s="30" t="s">
        <v>64</v>
      </c>
      <c r="D3204" s="301" t="s">
        <v>568</v>
      </c>
      <c r="E3204" s="301"/>
      <c r="F3204" s="301"/>
      <c r="G3204" s="301"/>
    </row>
    <row r="3205" spans="1:7" hidden="1">
      <c r="A3205" s="27" t="s">
        <v>55</v>
      </c>
      <c r="B3205" s="30" t="s">
        <v>73</v>
      </c>
      <c r="C3205" s="30" t="s">
        <v>64</v>
      </c>
      <c r="D3205" s="301" t="s">
        <v>569</v>
      </c>
      <c r="E3205" s="301"/>
      <c r="F3205" s="301"/>
      <c r="G3205" s="301"/>
    </row>
    <row r="3206" spans="1:7" hidden="1">
      <c r="A3206" s="27" t="s">
        <v>55</v>
      </c>
      <c r="B3206" s="30" t="s">
        <v>75</v>
      </c>
      <c r="C3206" s="30" t="s">
        <v>64</v>
      </c>
      <c r="D3206" s="301" t="s">
        <v>570</v>
      </c>
      <c r="E3206" s="301"/>
      <c r="F3206" s="301"/>
      <c r="G3206" s="301"/>
    </row>
    <row r="3207" spans="1:7" hidden="1">
      <c r="A3207" s="27" t="s">
        <v>55</v>
      </c>
      <c r="B3207" s="30" t="s">
        <v>78</v>
      </c>
      <c r="C3207" s="30" t="s">
        <v>64</v>
      </c>
      <c r="D3207" s="301" t="s">
        <v>320</v>
      </c>
      <c r="E3207" s="301"/>
      <c r="F3207" s="301"/>
      <c r="G3207" s="301"/>
    </row>
    <row r="3208" spans="1:7" hidden="1">
      <c r="A3208" s="27" t="s">
        <v>55</v>
      </c>
      <c r="B3208" s="30" t="s">
        <v>79</v>
      </c>
      <c r="C3208" s="30" t="s">
        <v>64</v>
      </c>
      <c r="D3208" s="301" t="s">
        <v>571</v>
      </c>
      <c r="E3208" s="301"/>
      <c r="F3208" s="301"/>
      <c r="G3208" s="301"/>
    </row>
    <row r="3209" spans="1:7" hidden="1">
      <c r="A3209" s="27" t="s">
        <v>55</v>
      </c>
      <c r="B3209" s="30" t="s">
        <v>80</v>
      </c>
      <c r="C3209" s="30" t="s">
        <v>64</v>
      </c>
      <c r="D3209" s="301" t="s">
        <v>572</v>
      </c>
      <c r="E3209" s="301"/>
      <c r="F3209" s="301"/>
      <c r="G3209" s="301"/>
    </row>
    <row r="3210" spans="1:7" ht="36" hidden="1" customHeight="1">
      <c r="A3210" s="27" t="s">
        <v>81</v>
      </c>
      <c r="B3210" s="28" t="s">
        <v>82</v>
      </c>
      <c r="C3210" s="30" t="s">
        <v>64</v>
      </c>
      <c r="D3210" s="348" t="s">
        <v>302</v>
      </c>
      <c r="E3210" s="348"/>
      <c r="F3210" s="348"/>
      <c r="G3210" s="348"/>
    </row>
    <row r="3211" spans="1:7" ht="21.75" hidden="1" customHeight="1">
      <c r="A3211" s="27" t="s">
        <v>55</v>
      </c>
      <c r="B3211" s="28" t="s">
        <v>83</v>
      </c>
      <c r="C3211" s="30" t="s">
        <v>64</v>
      </c>
      <c r="D3211" s="262" t="s">
        <v>84</v>
      </c>
      <c r="E3211" s="32" t="s">
        <v>85</v>
      </c>
      <c r="F3211" s="266" t="s">
        <v>86</v>
      </c>
      <c r="G3211" s="28" t="s">
        <v>87</v>
      </c>
    </row>
    <row r="3212" spans="1:7" ht="21.75" hidden="1" customHeight="1">
      <c r="A3212" s="27" t="s">
        <v>55</v>
      </c>
      <c r="B3212" s="5" t="s">
        <v>88</v>
      </c>
      <c r="C3212" s="30" t="s">
        <v>64</v>
      </c>
      <c r="D3212" s="262" t="s">
        <v>89</v>
      </c>
      <c r="E3212" s="32" t="s">
        <v>90</v>
      </c>
      <c r="F3212" s="266" t="s">
        <v>91</v>
      </c>
      <c r="G3212" s="28" t="s">
        <v>92</v>
      </c>
    </row>
    <row r="3213" spans="1:7" ht="21.75" hidden="1" customHeight="1">
      <c r="A3213" s="27" t="s">
        <v>55</v>
      </c>
      <c r="B3213" s="5" t="s">
        <v>93</v>
      </c>
      <c r="C3213" s="30" t="s">
        <v>64</v>
      </c>
      <c r="D3213" s="262" t="s">
        <v>94</v>
      </c>
      <c r="E3213" s="32" t="s">
        <v>90</v>
      </c>
      <c r="F3213" s="266" t="s">
        <v>95</v>
      </c>
      <c r="G3213" s="28" t="s">
        <v>92</v>
      </c>
    </row>
    <row r="3214" spans="1:7" ht="21.75" hidden="1" customHeight="1">
      <c r="A3214" s="27" t="s">
        <v>55</v>
      </c>
      <c r="B3214" s="5" t="s">
        <v>96</v>
      </c>
      <c r="C3214" s="30" t="s">
        <v>64</v>
      </c>
      <c r="D3214" s="262" t="s">
        <v>89</v>
      </c>
      <c r="E3214" s="32" t="s">
        <v>90</v>
      </c>
      <c r="F3214" s="266" t="s">
        <v>97</v>
      </c>
      <c r="G3214" s="28" t="s">
        <v>92</v>
      </c>
    </row>
    <row r="3215" spans="1:7" ht="21.75" hidden="1" customHeight="1">
      <c r="A3215" s="27" t="s">
        <v>55</v>
      </c>
      <c r="B3215" s="5" t="s">
        <v>98</v>
      </c>
      <c r="C3215" s="30" t="s">
        <v>64</v>
      </c>
      <c r="D3215" s="262" t="s">
        <v>99</v>
      </c>
      <c r="E3215" s="32" t="s">
        <v>90</v>
      </c>
      <c r="F3215" s="266" t="s">
        <v>100</v>
      </c>
      <c r="G3215" s="28" t="s">
        <v>92</v>
      </c>
    </row>
    <row r="3216" spans="1:7" ht="21.75" hidden="1" customHeight="1">
      <c r="A3216" s="27" t="s">
        <v>55</v>
      </c>
      <c r="B3216" s="5" t="s">
        <v>101</v>
      </c>
      <c r="C3216" s="30" t="s">
        <v>64</v>
      </c>
      <c r="D3216" s="262" t="s">
        <v>99</v>
      </c>
      <c r="E3216" s="32" t="s">
        <v>90</v>
      </c>
      <c r="F3216" s="266" t="s">
        <v>102</v>
      </c>
      <c r="G3216" s="28" t="s">
        <v>103</v>
      </c>
    </row>
    <row r="3217" spans="1:7" ht="21.75" hidden="1" customHeight="1">
      <c r="A3217" s="27" t="s">
        <v>55</v>
      </c>
      <c r="B3217" s="5" t="s">
        <v>104</v>
      </c>
      <c r="C3217" s="30" t="s">
        <v>64</v>
      </c>
      <c r="D3217" s="262" t="s">
        <v>94</v>
      </c>
      <c r="E3217" s="32" t="s">
        <v>90</v>
      </c>
      <c r="F3217" s="266" t="s">
        <v>105</v>
      </c>
      <c r="G3217" s="28" t="s">
        <v>106</v>
      </c>
    </row>
    <row r="3218" spans="1:7" ht="21.75" hidden="1" customHeight="1">
      <c r="A3218" s="27" t="s">
        <v>55</v>
      </c>
      <c r="B3218" s="5" t="s">
        <v>107</v>
      </c>
      <c r="C3218" s="30" t="s">
        <v>64</v>
      </c>
      <c r="D3218" s="262" t="s">
        <v>108</v>
      </c>
      <c r="E3218" s="32" t="s">
        <v>90</v>
      </c>
      <c r="F3218" s="266" t="s">
        <v>109</v>
      </c>
      <c r="G3218" s="28" t="s">
        <v>110</v>
      </c>
    </row>
    <row r="3219" spans="1:7" ht="21.75" hidden="1" customHeight="1">
      <c r="A3219" s="27" t="s">
        <v>55</v>
      </c>
      <c r="B3219" s="28" t="s">
        <v>111</v>
      </c>
      <c r="C3219" s="30" t="s">
        <v>64</v>
      </c>
      <c r="D3219" s="5" t="s">
        <v>112</v>
      </c>
      <c r="E3219" s="32" t="s">
        <v>90</v>
      </c>
      <c r="F3219" s="266" t="s">
        <v>113</v>
      </c>
      <c r="G3219" s="28" t="s">
        <v>110</v>
      </c>
    </row>
    <row r="3220" spans="1:7" ht="21.75" hidden="1" customHeight="1">
      <c r="A3220" s="27" t="s">
        <v>55</v>
      </c>
      <c r="B3220" s="28" t="s">
        <v>114</v>
      </c>
      <c r="C3220" s="30" t="s">
        <v>64</v>
      </c>
      <c r="D3220" s="262" t="s">
        <v>115</v>
      </c>
      <c r="E3220" s="32" t="s">
        <v>90</v>
      </c>
      <c r="F3220" s="266" t="s">
        <v>116</v>
      </c>
      <c r="G3220" s="28" t="s">
        <v>110</v>
      </c>
    </row>
    <row r="3221" spans="1:7" ht="21.75" hidden="1" customHeight="1">
      <c r="A3221" s="27" t="s">
        <v>55</v>
      </c>
      <c r="B3221" s="28" t="s">
        <v>117</v>
      </c>
      <c r="C3221" s="30" t="s">
        <v>64</v>
      </c>
      <c r="D3221" s="262" t="s">
        <v>94</v>
      </c>
      <c r="E3221" s="32" t="s">
        <v>90</v>
      </c>
      <c r="F3221" s="266" t="s">
        <v>118</v>
      </c>
      <c r="G3221" s="28" t="s">
        <v>110</v>
      </c>
    </row>
    <row r="3222" spans="1:7" ht="21.75" hidden="1" customHeight="1">
      <c r="A3222" s="27" t="s">
        <v>55</v>
      </c>
      <c r="B3222" s="28" t="s">
        <v>119</v>
      </c>
      <c r="C3222" s="30" t="s">
        <v>64</v>
      </c>
      <c r="D3222" s="262" t="s">
        <v>120</v>
      </c>
      <c r="E3222" s="32" t="s">
        <v>90</v>
      </c>
      <c r="F3222" s="266" t="s">
        <v>121</v>
      </c>
      <c r="G3222" s="28" t="s">
        <v>110</v>
      </c>
    </row>
    <row r="3223" spans="1:7" ht="21.75" hidden="1" customHeight="1">
      <c r="A3223" s="27" t="s">
        <v>55</v>
      </c>
      <c r="B3223" s="28" t="s">
        <v>122</v>
      </c>
      <c r="C3223" s="30" t="s">
        <v>64</v>
      </c>
      <c r="D3223" s="262" t="s">
        <v>108</v>
      </c>
      <c r="E3223" s="32" t="s">
        <v>90</v>
      </c>
      <c r="F3223" s="266" t="s">
        <v>123</v>
      </c>
      <c r="G3223" s="28" t="s">
        <v>110</v>
      </c>
    </row>
    <row r="3224" spans="1:7" ht="21.75" hidden="1" customHeight="1">
      <c r="A3224" s="27" t="s">
        <v>55</v>
      </c>
      <c r="B3224" s="28" t="s">
        <v>124</v>
      </c>
      <c r="C3224" s="30" t="s">
        <v>64</v>
      </c>
      <c r="D3224" s="262" t="s">
        <v>108</v>
      </c>
      <c r="E3224" s="32" t="s">
        <v>90</v>
      </c>
      <c r="F3224" s="266" t="s">
        <v>125</v>
      </c>
      <c r="G3224" s="28" t="s">
        <v>126</v>
      </c>
    </row>
    <row r="3225" spans="1:7" ht="21.75" hidden="1" customHeight="1">
      <c r="A3225" s="27" t="s">
        <v>55</v>
      </c>
      <c r="B3225" s="28" t="s">
        <v>127</v>
      </c>
      <c r="C3225" s="30" t="s">
        <v>64</v>
      </c>
      <c r="D3225" s="262" t="s">
        <v>108</v>
      </c>
      <c r="E3225" s="32" t="s">
        <v>90</v>
      </c>
      <c r="F3225" s="266" t="s">
        <v>128</v>
      </c>
      <c r="G3225" s="28" t="s">
        <v>129</v>
      </c>
    </row>
    <row r="3226" spans="1:7" ht="21.75" hidden="1" customHeight="1">
      <c r="A3226" s="27" t="s">
        <v>55</v>
      </c>
      <c r="B3226" s="28" t="s">
        <v>130</v>
      </c>
      <c r="C3226" s="30" t="s">
        <v>64</v>
      </c>
      <c r="D3226" s="262" t="s">
        <v>131</v>
      </c>
      <c r="E3226" s="32" t="s">
        <v>90</v>
      </c>
      <c r="F3226" s="266" t="s">
        <v>132</v>
      </c>
      <c r="G3226" s="28" t="s">
        <v>129</v>
      </c>
    </row>
    <row r="3227" spans="1:7" ht="21.75" hidden="1" customHeight="1">
      <c r="A3227" s="27" t="s">
        <v>55</v>
      </c>
      <c r="B3227" s="5" t="s">
        <v>133</v>
      </c>
      <c r="C3227" s="30" t="s">
        <v>64</v>
      </c>
      <c r="D3227" s="262" t="s">
        <v>134</v>
      </c>
      <c r="E3227" s="32" t="s">
        <v>90</v>
      </c>
      <c r="F3227" s="266" t="s">
        <v>135</v>
      </c>
      <c r="G3227" s="28" t="s">
        <v>129</v>
      </c>
    </row>
    <row r="3228" spans="1:7" ht="21.75" hidden="1" customHeight="1">
      <c r="A3228" s="27" t="s">
        <v>55</v>
      </c>
      <c r="B3228" s="28" t="s">
        <v>136</v>
      </c>
      <c r="C3228" s="30" t="s">
        <v>64</v>
      </c>
      <c r="D3228" s="262" t="s">
        <v>131</v>
      </c>
      <c r="E3228" s="32" t="s">
        <v>90</v>
      </c>
      <c r="F3228" s="266" t="s">
        <v>137</v>
      </c>
      <c r="G3228" s="28" t="s">
        <v>129</v>
      </c>
    </row>
    <row r="3229" spans="1:7" ht="21.75" hidden="1" customHeight="1">
      <c r="A3229" s="27" t="s">
        <v>55</v>
      </c>
      <c r="B3229" s="28" t="s">
        <v>138</v>
      </c>
      <c r="C3229" s="30" t="s">
        <v>64</v>
      </c>
      <c r="D3229" s="262" t="s">
        <v>131</v>
      </c>
      <c r="E3229" s="32" t="s">
        <v>90</v>
      </c>
      <c r="F3229" s="266" t="s">
        <v>139</v>
      </c>
      <c r="G3229" s="28" t="s">
        <v>87</v>
      </c>
    </row>
    <row r="3230" spans="1:7" ht="21.75" hidden="1" customHeight="1">
      <c r="A3230" s="27" t="s">
        <v>55</v>
      </c>
      <c r="B3230" s="28" t="s">
        <v>140</v>
      </c>
      <c r="C3230" s="30" t="s">
        <v>64</v>
      </c>
      <c r="D3230" s="262" t="s">
        <v>94</v>
      </c>
      <c r="E3230" s="32" t="s">
        <v>90</v>
      </c>
      <c r="F3230" s="266" t="s">
        <v>141</v>
      </c>
      <c r="G3230" s="28" t="s">
        <v>87</v>
      </c>
    </row>
    <row r="3231" spans="1:7" ht="21.75" hidden="1" customHeight="1">
      <c r="A3231" s="27" t="s">
        <v>55</v>
      </c>
      <c r="B3231" s="28" t="s">
        <v>142</v>
      </c>
      <c r="C3231" s="30" t="s">
        <v>64</v>
      </c>
      <c r="D3231" s="262" t="s">
        <v>94</v>
      </c>
      <c r="E3231" s="32" t="s">
        <v>90</v>
      </c>
      <c r="F3231" s="266" t="s">
        <v>143</v>
      </c>
      <c r="G3231" s="28" t="s">
        <v>144</v>
      </c>
    </row>
    <row r="3232" spans="1:7" ht="21.75" hidden="1" customHeight="1">
      <c r="A3232" s="27" t="s">
        <v>55</v>
      </c>
      <c r="B3232" s="28" t="s">
        <v>145</v>
      </c>
      <c r="C3232" s="30" t="s">
        <v>64</v>
      </c>
      <c r="D3232" s="262" t="s">
        <v>99</v>
      </c>
      <c r="E3232" s="32" t="s">
        <v>90</v>
      </c>
      <c r="F3232" s="266" t="s">
        <v>146</v>
      </c>
      <c r="G3232" s="28" t="s">
        <v>147</v>
      </c>
    </row>
    <row r="3233" spans="1:9" ht="21.75" hidden="1" customHeight="1">
      <c r="A3233" s="27" t="s">
        <v>55</v>
      </c>
      <c r="B3233" s="28" t="s">
        <v>148</v>
      </c>
      <c r="C3233" s="30" t="s">
        <v>64</v>
      </c>
      <c r="D3233" s="262" t="s">
        <v>99</v>
      </c>
      <c r="E3233" s="32" t="s">
        <v>90</v>
      </c>
      <c r="F3233" s="266" t="s">
        <v>149</v>
      </c>
      <c r="G3233" s="28" t="s">
        <v>150</v>
      </c>
    </row>
    <row r="3234" spans="1:9" ht="21.75" hidden="1" customHeight="1">
      <c r="A3234" s="27" t="s">
        <v>55</v>
      </c>
      <c r="B3234" s="5" t="s">
        <v>151</v>
      </c>
      <c r="C3234" s="30" t="s">
        <v>64</v>
      </c>
      <c r="D3234" s="262" t="s">
        <v>99</v>
      </c>
      <c r="E3234" s="32" t="s">
        <v>90</v>
      </c>
      <c r="F3234" s="5" t="s">
        <v>152</v>
      </c>
      <c r="G3234" s="33" t="s">
        <v>147</v>
      </c>
    </row>
    <row r="3235" spans="1:9" ht="21.75" hidden="1" customHeight="1">
      <c r="A3235" s="27" t="s">
        <v>55</v>
      </c>
      <c r="B3235" s="5" t="s">
        <v>153</v>
      </c>
      <c r="C3235" s="30" t="s">
        <v>64</v>
      </c>
      <c r="D3235" s="33" t="s">
        <v>94</v>
      </c>
      <c r="E3235" s="32" t="s">
        <v>90</v>
      </c>
      <c r="F3235" s="5" t="s">
        <v>154</v>
      </c>
      <c r="G3235" s="33" t="s">
        <v>155</v>
      </c>
    </row>
    <row r="3236" spans="1:9" ht="21.75" hidden="1" customHeight="1">
      <c r="A3236" s="27" t="s">
        <v>55</v>
      </c>
      <c r="B3236" s="5" t="s">
        <v>156</v>
      </c>
      <c r="C3236" s="30" t="s">
        <v>64</v>
      </c>
      <c r="D3236" s="33" t="s">
        <v>115</v>
      </c>
      <c r="E3236" s="32" t="s">
        <v>90</v>
      </c>
      <c r="F3236" s="5" t="s">
        <v>157</v>
      </c>
      <c r="G3236" s="33" t="s">
        <v>155</v>
      </c>
    </row>
    <row r="3237" spans="1:9" ht="21.75" hidden="1" customHeight="1">
      <c r="A3237" s="27" t="s">
        <v>55</v>
      </c>
      <c r="B3237" s="5" t="s">
        <v>158</v>
      </c>
      <c r="C3237" s="30" t="s">
        <v>64</v>
      </c>
      <c r="D3237" s="33" t="s">
        <v>99</v>
      </c>
      <c r="E3237" s="32" t="s">
        <v>90</v>
      </c>
      <c r="F3237" s="5" t="s">
        <v>159</v>
      </c>
      <c r="G3237" s="33" t="s">
        <v>155</v>
      </c>
    </row>
    <row r="3238" spans="1:9" ht="21.75" hidden="1" customHeight="1">
      <c r="A3238" s="27" t="s">
        <v>55</v>
      </c>
      <c r="B3238" s="5" t="s">
        <v>160</v>
      </c>
      <c r="C3238" s="30" t="s">
        <v>64</v>
      </c>
      <c r="D3238" s="33" t="s">
        <v>161</v>
      </c>
      <c r="E3238" s="32"/>
      <c r="F3238" s="266"/>
      <c r="G3238" s="28"/>
    </row>
    <row r="3239" spans="1:9" ht="21.75" hidden="1" customHeight="1">
      <c r="A3239" s="27" t="s">
        <v>55</v>
      </c>
      <c r="C3239" s="30" t="s">
        <v>64</v>
      </c>
      <c r="E3239" s="32"/>
      <c r="F3239" s="266"/>
      <c r="G3239" s="28"/>
    </row>
    <row r="3240" spans="1:9" ht="21.75" hidden="1" customHeight="1">
      <c r="A3240" s="27" t="s">
        <v>55</v>
      </c>
      <c r="C3240" s="30" t="s">
        <v>64</v>
      </c>
      <c r="E3240" s="32"/>
      <c r="F3240" s="266"/>
      <c r="G3240" s="28"/>
    </row>
    <row r="3241" spans="1:9" ht="21.75" hidden="1" customHeight="1">
      <c r="A3241" s="27" t="s">
        <v>55</v>
      </c>
      <c r="C3241" s="30" t="s">
        <v>64</v>
      </c>
      <c r="E3241" s="32"/>
      <c r="F3241" s="266"/>
      <c r="G3241" s="28"/>
    </row>
    <row r="3242" spans="1:9" ht="21.75" hidden="1" customHeight="1">
      <c r="A3242" s="27" t="s">
        <v>55</v>
      </c>
      <c r="C3242" s="30" t="s">
        <v>64</v>
      </c>
      <c r="E3242" s="32"/>
      <c r="F3242" s="266"/>
      <c r="G3242" s="28"/>
    </row>
    <row r="3243" spans="1:9" ht="21.75" hidden="1" customHeight="1">
      <c r="A3243" s="27" t="s">
        <v>55</v>
      </c>
      <c r="B3243" s="5" t="s">
        <v>116</v>
      </c>
      <c r="C3243" s="30" t="s">
        <v>64</v>
      </c>
      <c r="D3243" s="33" t="s">
        <v>161</v>
      </c>
      <c r="E3243" s="34"/>
      <c r="F3243" s="266" t="s">
        <v>162</v>
      </c>
      <c r="G3243" s="28" t="s">
        <v>147</v>
      </c>
    </row>
    <row r="3244" spans="1:9" ht="21.75" hidden="1" customHeight="1">
      <c r="A3244" s="27" t="s">
        <v>55</v>
      </c>
      <c r="B3244" s="28" t="s">
        <v>138</v>
      </c>
      <c r="C3244" s="30" t="s">
        <v>64</v>
      </c>
      <c r="D3244" s="262" t="s">
        <v>131</v>
      </c>
      <c r="E3244" s="32"/>
      <c r="F3244" s="266"/>
      <c r="G3244" s="28"/>
    </row>
    <row r="3245" spans="1:9" ht="8.25" hidden="1" customHeight="1">
      <c r="A3245" s="19"/>
      <c r="B3245" s="314"/>
      <c r="C3245" s="314"/>
      <c r="D3245" s="314"/>
      <c r="E3245" s="314"/>
      <c r="F3245" s="314"/>
      <c r="G3245" s="314"/>
    </row>
    <row r="3246" spans="1:9" ht="16.7" hidden="1" customHeight="1">
      <c r="A3246" s="303" t="s">
        <v>273</v>
      </c>
      <c r="B3246" s="303"/>
      <c r="C3246" s="303"/>
      <c r="D3246" s="303"/>
      <c r="E3246" s="303"/>
      <c r="F3246" s="303"/>
      <c r="G3246" s="303"/>
    </row>
    <row r="3247" spans="1:9" ht="21.75" hidden="1" customHeight="1">
      <c r="A3247" s="303" t="s">
        <v>163</v>
      </c>
      <c r="B3247" s="303"/>
      <c r="C3247" s="303"/>
      <c r="D3247" s="303"/>
      <c r="E3247" s="303"/>
      <c r="F3247" s="303"/>
      <c r="G3247" s="303"/>
    </row>
    <row r="3248" spans="1:9" ht="36" hidden="1" customHeight="1">
      <c r="A3248" s="315" t="s">
        <v>164</v>
      </c>
      <c r="B3248" s="315"/>
      <c r="C3248" s="315"/>
      <c r="D3248" s="315"/>
      <c r="E3248" s="315"/>
      <c r="F3248" s="315"/>
      <c r="G3248" s="315"/>
      <c r="H3248" s="36"/>
      <c r="I3248" s="37"/>
    </row>
    <row r="3249" spans="1:9" s="40" customFormat="1" ht="3" hidden="1" customHeight="1">
      <c r="A3249" s="359"/>
      <c r="B3249" s="359"/>
      <c r="C3249" s="359"/>
      <c r="D3249" s="359"/>
      <c r="E3249" s="359"/>
      <c r="F3249" s="359"/>
      <c r="G3249" s="359"/>
      <c r="H3249" s="38"/>
      <c r="I3249" s="39"/>
    </row>
    <row r="3250" spans="1:9" s="40" customFormat="1" ht="32.25" hidden="1" customHeight="1">
      <c r="A3250" s="41" t="s">
        <v>55</v>
      </c>
      <c r="B3250" s="360" t="s">
        <v>165</v>
      </c>
      <c r="C3250" s="360"/>
      <c r="D3250" s="360"/>
      <c r="E3250" s="360"/>
      <c r="F3250" s="360"/>
      <c r="G3250" s="360"/>
      <c r="H3250" s="42" t="s">
        <v>166</v>
      </c>
      <c r="I3250" s="43"/>
    </row>
    <row r="3251" spans="1:9" s="40" customFormat="1" ht="32.25" hidden="1" customHeight="1">
      <c r="A3251" s="41" t="s">
        <v>55</v>
      </c>
      <c r="B3251" s="360" t="s">
        <v>167</v>
      </c>
      <c r="C3251" s="360"/>
      <c r="D3251" s="360"/>
      <c r="E3251" s="360"/>
      <c r="F3251" s="360"/>
      <c r="G3251" s="360"/>
      <c r="H3251" s="42" t="s">
        <v>168</v>
      </c>
      <c r="I3251" s="44"/>
    </row>
    <row r="3252" spans="1:9" s="40" customFormat="1" ht="32.25" hidden="1" customHeight="1">
      <c r="A3252" s="41" t="s">
        <v>55</v>
      </c>
      <c r="B3252" s="360" t="s">
        <v>169</v>
      </c>
      <c r="C3252" s="360"/>
      <c r="D3252" s="360"/>
      <c r="E3252" s="360"/>
      <c r="F3252" s="360"/>
      <c r="G3252" s="360"/>
      <c r="H3252" s="361" t="s">
        <v>170</v>
      </c>
      <c r="I3252" s="362"/>
    </row>
    <row r="3253" spans="1:9" s="48" customFormat="1" hidden="1">
      <c r="A3253" s="45" t="s">
        <v>81</v>
      </c>
      <c r="B3253" s="350" t="s">
        <v>171</v>
      </c>
      <c r="C3253" s="350"/>
      <c r="D3253" s="350"/>
      <c r="E3253" s="350"/>
      <c r="F3253" s="350"/>
      <c r="G3253" s="350"/>
      <c r="H3253" s="46"/>
      <c r="I3253" s="47"/>
    </row>
    <row r="3254" spans="1:9" s="49" customFormat="1" ht="10.5" hidden="1" customHeight="1">
      <c r="B3254" s="18"/>
      <c r="C3254" s="18"/>
      <c r="D3254" s="18"/>
      <c r="E3254" s="18"/>
      <c r="F3254" s="18"/>
      <c r="G3254" s="50"/>
    </row>
    <row r="3255" spans="1:9" s="52" customFormat="1" ht="18" hidden="1" customHeight="1">
      <c r="A3255" s="51" t="s">
        <v>1</v>
      </c>
      <c r="B3255" s="51" t="s">
        <v>172</v>
      </c>
      <c r="C3255" s="65"/>
      <c r="D3255" s="51" t="s">
        <v>173</v>
      </c>
      <c r="E3255" s="51" t="s">
        <v>174</v>
      </c>
      <c r="F3255" s="51" t="s">
        <v>175</v>
      </c>
      <c r="G3255" s="51" t="s">
        <v>176</v>
      </c>
      <c r="I3255" s="268"/>
    </row>
    <row r="3256" spans="1:9" ht="16.350000000000001" hidden="1" customHeight="1">
      <c r="A3256" s="54">
        <v>1</v>
      </c>
      <c r="B3256" s="55" t="s">
        <v>177</v>
      </c>
      <c r="C3256" s="202" t="s">
        <v>64</v>
      </c>
      <c r="D3256" s="57" t="s">
        <v>278</v>
      </c>
      <c r="E3256" s="57" t="str">
        <f>D3256</f>
        <v>Chở người và hàng hóa</v>
      </c>
      <c r="F3256" s="57" t="str">
        <f>D3256</f>
        <v>Chở người và hàng hóa</v>
      </c>
      <c r="G3256" s="57" t="str">
        <f>D3256</f>
        <v>Chở người và hàng hóa</v>
      </c>
    </row>
    <row r="3257" spans="1:9" ht="34.700000000000003" hidden="1" customHeight="1">
      <c r="A3257" s="54">
        <v>2</v>
      </c>
      <c r="B3257" s="55" t="s">
        <v>178</v>
      </c>
      <c r="C3257" s="202" t="s">
        <v>64</v>
      </c>
      <c r="D3257" s="58" t="s">
        <v>380</v>
      </c>
      <c r="E3257" s="58" t="str">
        <f>D3257</f>
        <v>Ô tô tải (PICUP ca bin kép)</v>
      </c>
      <c r="F3257" s="58" t="str">
        <f>D3257</f>
        <v>Ô tô tải (PICUP ca bin kép)</v>
      </c>
      <c r="G3257" s="58" t="str">
        <f>D3257</f>
        <v>Ô tô tải (PICUP ca bin kép)</v>
      </c>
    </row>
    <row r="3258" spans="1:9" hidden="1">
      <c r="A3258" s="59" t="s">
        <v>55</v>
      </c>
      <c r="B3258" s="55" t="s">
        <v>179</v>
      </c>
      <c r="C3258" s="202"/>
      <c r="D3258" s="58" t="str">
        <f>D3195</f>
        <v>FORD</v>
      </c>
      <c r="E3258" s="58" t="str">
        <f>D3258</f>
        <v>FORD</v>
      </c>
      <c r="F3258" s="58" t="str">
        <f>E3258</f>
        <v>FORD</v>
      </c>
      <c r="G3258" s="58" t="str">
        <f>F3258</f>
        <v>FORD</v>
      </c>
    </row>
    <row r="3259" spans="1:9" hidden="1">
      <c r="A3259" s="59" t="s">
        <v>55</v>
      </c>
      <c r="B3259" s="55" t="s">
        <v>3</v>
      </c>
      <c r="C3259" s="202"/>
      <c r="D3259" s="60">
        <f>D3197</f>
        <v>2022</v>
      </c>
      <c r="E3259" s="60">
        <f>D3259</f>
        <v>2022</v>
      </c>
      <c r="F3259" s="60">
        <f>D3259</f>
        <v>2022</v>
      </c>
      <c r="G3259" s="60">
        <f>D3259</f>
        <v>2022</v>
      </c>
    </row>
    <row r="3260" spans="1:9" hidden="1">
      <c r="A3260" s="59" t="s">
        <v>55</v>
      </c>
      <c r="B3260" s="55" t="s">
        <v>4</v>
      </c>
      <c r="C3260" s="202"/>
      <c r="D3260" s="58" t="str">
        <f>D3196</f>
        <v>Việt Nam</v>
      </c>
      <c r="E3260" s="58" t="str">
        <f>D3260</f>
        <v>Việt Nam</v>
      </c>
      <c r="F3260" s="58" t="str">
        <f>D3260</f>
        <v>Việt Nam</v>
      </c>
      <c r="G3260" s="58" t="str">
        <f>D3260</f>
        <v>Việt Nam</v>
      </c>
    </row>
    <row r="3261" spans="1:9" ht="49.7" hidden="1" customHeight="1">
      <c r="A3261" s="54">
        <v>3</v>
      </c>
      <c r="B3261" s="55" t="s">
        <v>180</v>
      </c>
      <c r="C3261" s="203" t="s">
        <v>64</v>
      </c>
      <c r="D3261" s="152"/>
      <c r="E3261" s="153" t="s">
        <v>557</v>
      </c>
      <c r="F3261" s="153" t="s">
        <v>555</v>
      </c>
      <c r="G3261" s="153" t="s">
        <v>559</v>
      </c>
    </row>
    <row r="3262" spans="1:9" s="63" customFormat="1" ht="18" hidden="1" customHeight="1">
      <c r="A3262" s="54">
        <v>4</v>
      </c>
      <c r="B3262" s="61" t="s">
        <v>181</v>
      </c>
      <c r="C3262" s="204" t="s">
        <v>64</v>
      </c>
      <c r="D3262" s="62" t="s">
        <v>279</v>
      </c>
      <c r="E3262" s="62" t="s">
        <v>279</v>
      </c>
      <c r="F3262" s="62" t="s">
        <v>279</v>
      </c>
      <c r="G3262" s="62" t="s">
        <v>279</v>
      </c>
      <c r="I3262" s="19"/>
    </row>
    <row r="3263" spans="1:9" s="67" customFormat="1" ht="30.6" hidden="1" customHeight="1">
      <c r="A3263" s="64">
        <v>5</v>
      </c>
      <c r="B3263" s="65" t="s">
        <v>182</v>
      </c>
      <c r="C3263" s="205" t="s">
        <v>64</v>
      </c>
      <c r="D3263" s="66" t="s">
        <v>183</v>
      </c>
      <c r="E3263" s="66" t="s">
        <v>183</v>
      </c>
      <c r="F3263" s="66" t="s">
        <v>183</v>
      </c>
      <c r="G3263" s="66" t="s">
        <v>183</v>
      </c>
      <c r="I3263" s="68"/>
    </row>
    <row r="3264" spans="1:9" ht="16.7" hidden="1" customHeight="1">
      <c r="A3264" s="269">
        <v>6</v>
      </c>
      <c r="B3264" s="70" t="s">
        <v>184</v>
      </c>
      <c r="C3264" s="205" t="s">
        <v>64</v>
      </c>
      <c r="D3264" s="71"/>
      <c r="E3264" s="72">
        <v>640000000</v>
      </c>
      <c r="F3264" s="72">
        <v>635000000</v>
      </c>
      <c r="G3264" s="72">
        <v>635000000</v>
      </c>
    </row>
    <row r="3265" spans="1:9" ht="16.350000000000001" hidden="1" customHeight="1">
      <c r="A3265" s="269">
        <v>7</v>
      </c>
      <c r="B3265" s="70" t="s">
        <v>185</v>
      </c>
      <c r="C3265" s="205" t="s">
        <v>64</v>
      </c>
      <c r="D3265" s="71"/>
      <c r="E3265" s="73">
        <v>0.95</v>
      </c>
      <c r="F3265" s="73">
        <v>0.95</v>
      </c>
      <c r="G3265" s="73">
        <v>0.95</v>
      </c>
      <c r="I3265" s="74" t="e">
        <f>E3379</f>
        <v>#REF!</v>
      </c>
    </row>
    <row r="3266" spans="1:9" ht="18" hidden="1" customHeight="1">
      <c r="A3266" s="269">
        <v>8</v>
      </c>
      <c r="B3266" s="70" t="s">
        <v>186</v>
      </c>
      <c r="C3266" s="205" t="s">
        <v>64</v>
      </c>
      <c r="D3266" s="71"/>
      <c r="E3266" s="75" t="s">
        <v>281</v>
      </c>
      <c r="F3266" s="75" t="s">
        <v>281</v>
      </c>
      <c r="G3266" s="75" t="s">
        <v>281</v>
      </c>
    </row>
    <row r="3267" spans="1:9" ht="17.45" hidden="1" customHeight="1">
      <c r="A3267" s="269">
        <v>9</v>
      </c>
      <c r="B3267" s="65" t="s">
        <v>187</v>
      </c>
      <c r="C3267" s="205" t="s">
        <v>64</v>
      </c>
      <c r="D3267" s="76" t="s">
        <v>188</v>
      </c>
      <c r="E3267" s="76" t="s">
        <v>188</v>
      </c>
      <c r="F3267" s="76" t="s">
        <v>188</v>
      </c>
      <c r="G3267" s="76" t="s">
        <v>188</v>
      </c>
    </row>
    <row r="3268" spans="1:9" ht="16.7" hidden="1" customHeight="1">
      <c r="A3268" s="77" t="s">
        <v>55</v>
      </c>
      <c r="B3268" s="65" t="s">
        <v>69</v>
      </c>
      <c r="C3268" s="205"/>
      <c r="D3268" s="76" t="str">
        <f>D3201</f>
        <v>Ghi</v>
      </c>
      <c r="E3268" s="76" t="s">
        <v>277</v>
      </c>
      <c r="F3268" s="76" t="s">
        <v>277</v>
      </c>
      <c r="G3268" s="76" t="s">
        <v>364</v>
      </c>
    </row>
    <row r="3269" spans="1:9" ht="16.7" hidden="1" customHeight="1">
      <c r="A3269" s="77" t="s">
        <v>55</v>
      </c>
      <c r="B3269" s="65" t="s">
        <v>189</v>
      </c>
      <c r="C3269" s="205"/>
      <c r="D3269" s="76" t="str">
        <f>D3209</f>
        <v>29H - 632.47</v>
      </c>
      <c r="E3269" s="76" t="s">
        <v>558</v>
      </c>
      <c r="F3269" s="76" t="s">
        <v>341</v>
      </c>
      <c r="G3269" s="76" t="s">
        <v>561</v>
      </c>
    </row>
    <row r="3270" spans="1:9" ht="16.7" hidden="1" customHeight="1">
      <c r="A3270" s="77" t="s">
        <v>55</v>
      </c>
      <c r="B3270" s="65" t="s">
        <v>190</v>
      </c>
      <c r="C3270" s="205"/>
      <c r="D3270" s="76">
        <v>37476</v>
      </c>
      <c r="E3270" s="76">
        <v>8500</v>
      </c>
      <c r="F3270" s="76">
        <v>9000</v>
      </c>
      <c r="G3270" s="76">
        <v>22800</v>
      </c>
    </row>
    <row r="3271" spans="1:9" ht="30.6" hidden="1" customHeight="1">
      <c r="A3271" s="64">
        <v>10</v>
      </c>
      <c r="B3271" s="65" t="s">
        <v>283</v>
      </c>
      <c r="C3271" s="205" t="s">
        <v>64</v>
      </c>
      <c r="D3271" s="71"/>
      <c r="E3271" s="79">
        <f>E3264*E3265</f>
        <v>608000000</v>
      </c>
      <c r="F3271" s="79">
        <f>F3264*F3265</f>
        <v>603250000</v>
      </c>
      <c r="G3271" s="79">
        <f>G3264*G3265</f>
        <v>603250000</v>
      </c>
    </row>
    <row r="3272" spans="1:9" ht="18.600000000000001" hidden="1" customHeight="1">
      <c r="A3272" s="269">
        <v>11</v>
      </c>
      <c r="B3272" s="70" t="s">
        <v>191</v>
      </c>
      <c r="C3272" s="205" t="s">
        <v>64</v>
      </c>
      <c r="D3272" s="80"/>
      <c r="E3272" s="16" t="s">
        <v>554</v>
      </c>
      <c r="F3272" s="81" t="s">
        <v>556</v>
      </c>
      <c r="G3272" s="81" t="s">
        <v>560</v>
      </c>
    </row>
    <row r="3273" spans="1:9" ht="21" hidden="1" customHeight="1">
      <c r="A3273" s="269">
        <v>12</v>
      </c>
      <c r="B3273" s="70" t="s">
        <v>192</v>
      </c>
      <c r="C3273" s="205" t="s">
        <v>64</v>
      </c>
      <c r="D3273" s="82"/>
      <c r="E3273" s="82" t="str">
        <f>D3262</f>
        <v>Tháng 10 năm 2023</v>
      </c>
      <c r="F3273" s="82" t="str">
        <f>E3273</f>
        <v>Tháng 10 năm 2023</v>
      </c>
      <c r="G3273" s="82" t="str">
        <f>E3273</f>
        <v>Tháng 10 năm 2023</v>
      </c>
    </row>
    <row r="3274" spans="1:9" ht="7.7" hidden="1" customHeight="1">
      <c r="G3274" s="83"/>
    </row>
    <row r="3275" spans="1:9" ht="22.5" hidden="1" customHeight="1">
      <c r="A3275" s="303" t="s">
        <v>193</v>
      </c>
      <c r="B3275" s="303"/>
      <c r="C3275" s="303"/>
      <c r="D3275" s="303"/>
      <c r="E3275" s="303"/>
      <c r="F3275" s="303"/>
      <c r="G3275" s="303"/>
    </row>
    <row r="3276" spans="1:9" s="40" customFormat="1" ht="54.75" hidden="1" customHeight="1">
      <c r="A3276" s="337" t="s">
        <v>194</v>
      </c>
      <c r="B3276" s="337"/>
      <c r="C3276" s="337"/>
      <c r="D3276" s="337"/>
      <c r="E3276" s="337"/>
      <c r="F3276" s="337"/>
      <c r="G3276" s="337"/>
      <c r="I3276" s="85"/>
    </row>
    <row r="3277" spans="1:9" s="40" customFormat="1" ht="72" hidden="1" customHeight="1">
      <c r="A3277" s="337" t="s">
        <v>195</v>
      </c>
      <c r="B3277" s="337"/>
      <c r="C3277" s="337"/>
      <c r="D3277" s="337"/>
      <c r="E3277" s="337"/>
      <c r="F3277" s="337"/>
      <c r="G3277" s="337"/>
      <c r="I3277" s="85"/>
    </row>
    <row r="3278" spans="1:9" s="40" customFormat="1" ht="21" hidden="1" customHeight="1">
      <c r="A3278" s="363" t="s">
        <v>196</v>
      </c>
      <c r="B3278" s="363"/>
      <c r="C3278" s="363"/>
      <c r="D3278" s="363"/>
      <c r="E3278" s="363"/>
      <c r="F3278" s="363"/>
      <c r="G3278" s="363"/>
      <c r="I3278" s="85"/>
    </row>
    <row r="3279" spans="1:9" s="40" customFormat="1" ht="21" hidden="1" customHeight="1">
      <c r="A3279" s="86" t="s">
        <v>55</v>
      </c>
      <c r="B3279" s="337" t="s">
        <v>197</v>
      </c>
      <c r="C3279" s="337"/>
      <c r="D3279" s="337"/>
      <c r="E3279" s="337"/>
      <c r="F3279" s="337"/>
      <c r="G3279" s="337"/>
      <c r="I3279" s="85"/>
    </row>
    <row r="3280" spans="1:9" s="40" customFormat="1" ht="21" hidden="1" customHeight="1">
      <c r="A3280" s="87"/>
      <c r="B3280" s="88" t="s">
        <v>198</v>
      </c>
      <c r="C3280" s="88"/>
      <c r="D3280" s="355" t="str">
        <f>D3343&amp;". Do lấy TSĐG làm chuẩn nên tổ thẩm định đánh giá TSĐG đạt tỷ lệ 100%"</f>
        <v>Giấy đăng ký xe, đăng kiểm xe. Do lấy TSĐG làm chuẩn nên tổ thẩm định đánh giá TSĐG đạt tỷ lệ 100%</v>
      </c>
      <c r="E3280" s="356"/>
      <c r="F3280" s="356"/>
      <c r="G3280" s="356"/>
      <c r="I3280" s="85"/>
    </row>
    <row r="3281" spans="1:9" s="40" customFormat="1" ht="21" hidden="1" customHeight="1">
      <c r="A3281" s="86" t="s">
        <v>199</v>
      </c>
      <c r="B3281" s="88" t="s">
        <v>200</v>
      </c>
      <c r="C3281" s="88" t="s">
        <v>64</v>
      </c>
      <c r="D3281" s="358" t="str">
        <f>E3343</f>
        <v>Giấy đăng ký xe, đăng kiểm xe</v>
      </c>
      <c r="E3281" s="358"/>
      <c r="F3281" s="332" t="str">
        <f>IF(D3282&gt;100%,"Lợi thế hơn tài sản thẩm định giá",IF(D3282=100%,"Tương đương tài sản thẩm định giá",IF(D3282&lt;100%,"Kém lợi thế hơn tài sản thẩm định giá")))</f>
        <v>Tương đương tài sản thẩm định giá</v>
      </c>
      <c r="G3281" s="332"/>
      <c r="I3281" s="85"/>
    </row>
    <row r="3282" spans="1:9" s="40" customFormat="1" ht="21" hidden="1" customHeight="1">
      <c r="A3282" s="86"/>
      <c r="B3282" s="271" t="s">
        <v>201</v>
      </c>
      <c r="C3282" s="88" t="s">
        <v>64</v>
      </c>
      <c r="D3282" s="90">
        <f>E3344</f>
        <v>1</v>
      </c>
      <c r="E3282" s="271"/>
      <c r="F3282" s="271"/>
      <c r="G3282" s="272"/>
      <c r="I3282" s="85"/>
    </row>
    <row r="3283" spans="1:9" s="40" customFormat="1" ht="21" hidden="1" customHeight="1">
      <c r="A3283" s="86" t="s">
        <v>199</v>
      </c>
      <c r="B3283" s="88" t="s">
        <v>202</v>
      </c>
      <c r="C3283" s="88" t="s">
        <v>64</v>
      </c>
      <c r="D3283" s="91" t="str">
        <f>F3343</f>
        <v>Giấy đăng ký xe, đăng kiểm xe</v>
      </c>
      <c r="E3283" s="92"/>
      <c r="F3283" s="332" t="str">
        <f>IF(D3284&gt;100%,"Lợi thế hơn tài sản thẩm định giá",IF(D3284=100%,"Tương đương tài sản thẩm định giá",IF(D3284&lt;100%,"Kém lợi thế hơn tài sản thẩm định giá")))</f>
        <v>Tương đương tài sản thẩm định giá</v>
      </c>
      <c r="G3283" s="332"/>
      <c r="I3283" s="85"/>
    </row>
    <row r="3284" spans="1:9" s="40" customFormat="1" ht="21" hidden="1" customHeight="1">
      <c r="A3284" s="86"/>
      <c r="B3284" s="271" t="s">
        <v>203</v>
      </c>
      <c r="C3284" s="88" t="s">
        <v>64</v>
      </c>
      <c r="D3284" s="90">
        <f>F3344</f>
        <v>1</v>
      </c>
      <c r="E3284" s="271"/>
      <c r="F3284" s="271"/>
      <c r="G3284" s="272"/>
      <c r="I3284" s="85"/>
    </row>
    <row r="3285" spans="1:9" s="40" customFormat="1" ht="21" hidden="1" customHeight="1">
      <c r="A3285" s="86" t="s">
        <v>199</v>
      </c>
      <c r="B3285" s="88" t="s">
        <v>204</v>
      </c>
      <c r="C3285" s="88" t="s">
        <v>64</v>
      </c>
      <c r="D3285" s="91" t="str">
        <f>G3343</f>
        <v>Giấy đăng ký xe, đăng kiểm xe</v>
      </c>
      <c r="E3285" s="92"/>
      <c r="F3285" s="332" t="str">
        <f>IF(D3286&gt;100%,"Lợi thế hơn tài sản thẩm định giá",IF(D3286=100%,"Tương đương tài sản thẩm định giá",IF(D3286&lt;100%,"Kém lợi thế hơn tài sản thẩm định giá")))</f>
        <v>Tương đương tài sản thẩm định giá</v>
      </c>
      <c r="G3285" s="332"/>
      <c r="I3285" s="85"/>
    </row>
    <row r="3286" spans="1:9" s="40" customFormat="1" ht="21" hidden="1" customHeight="1">
      <c r="A3286" s="86"/>
      <c r="B3286" s="271" t="s">
        <v>205</v>
      </c>
      <c r="C3286" s="88" t="s">
        <v>64</v>
      </c>
      <c r="D3286" s="90">
        <f>G3344</f>
        <v>1</v>
      </c>
      <c r="E3286" s="271"/>
      <c r="F3286" s="271"/>
      <c r="G3286" s="271"/>
      <c r="I3286" s="85"/>
    </row>
    <row r="3287" spans="1:9" s="40" customFormat="1" ht="21" hidden="1" customHeight="1">
      <c r="A3287" s="86" t="s">
        <v>55</v>
      </c>
      <c r="B3287" s="337" t="s">
        <v>206</v>
      </c>
      <c r="C3287" s="337"/>
      <c r="D3287" s="337"/>
      <c r="E3287" s="337"/>
      <c r="F3287" s="337"/>
      <c r="G3287" s="337"/>
      <c r="I3287" s="85"/>
    </row>
    <row r="3288" spans="1:9" s="40" customFormat="1" ht="21" hidden="1" customHeight="1">
      <c r="A3288" s="87"/>
      <c r="B3288" s="88" t="s">
        <v>198</v>
      </c>
      <c r="C3288" s="88"/>
      <c r="D3288" s="355" t="str">
        <f>D3348&amp;". Do lấy TSĐG làm chuẩn nên tổ thẩm định đánh giá TSĐG đạt tỷ lệ 100%"</f>
        <v>2022. Do lấy TSĐG làm chuẩn nên tổ thẩm định đánh giá TSĐG đạt tỷ lệ 100%</v>
      </c>
      <c r="E3288" s="356"/>
      <c r="F3288" s="356"/>
      <c r="G3288" s="356"/>
      <c r="I3288" s="85"/>
    </row>
    <row r="3289" spans="1:9" s="40" customFormat="1" ht="21" hidden="1" customHeight="1">
      <c r="A3289" s="86" t="s">
        <v>199</v>
      </c>
      <c r="B3289" s="88" t="s">
        <v>200</v>
      </c>
      <c r="C3289" s="88" t="s">
        <v>64</v>
      </c>
      <c r="D3289" s="358" t="s">
        <v>207</v>
      </c>
      <c r="E3289" s="358"/>
      <c r="F3289" s="332" t="str">
        <f>IF(D3290&gt;100%,"Lợi thế hơn tài sản thẩm định giá",IF(D3290=100%,"Tương đương tài sản thẩm định giá",IF(D3290&lt;100%,"Kém lợi thế hơn tài sản thẩm định giá")))</f>
        <v>Tương đương tài sản thẩm định giá</v>
      </c>
      <c r="G3289" s="332"/>
      <c r="I3289" s="85"/>
    </row>
    <row r="3290" spans="1:9" s="40" customFormat="1" ht="21" hidden="1" customHeight="1">
      <c r="A3290" s="86"/>
      <c r="B3290" s="271" t="s">
        <v>201</v>
      </c>
      <c r="C3290" s="88" t="s">
        <v>64</v>
      </c>
      <c r="D3290" s="90">
        <f>E3349</f>
        <v>1</v>
      </c>
      <c r="E3290" s="271"/>
      <c r="F3290" s="271"/>
      <c r="G3290" s="272"/>
      <c r="I3290" s="85"/>
    </row>
    <row r="3291" spans="1:9" s="40" customFormat="1" ht="21" hidden="1" customHeight="1">
      <c r="A3291" s="86" t="s">
        <v>199</v>
      </c>
      <c r="B3291" s="88" t="s">
        <v>202</v>
      </c>
      <c r="C3291" s="88" t="s">
        <v>64</v>
      </c>
      <c r="D3291" s="91" t="s">
        <v>207</v>
      </c>
      <c r="E3291" s="92"/>
      <c r="F3291" s="332" t="str">
        <f>IF(D3292&gt;100%,"Lợi thế hơn tài sản thẩm định giá",IF(D3292=100%,"Tương đương tài sản thẩm định giá",IF(D3292&lt;100%,"Kém lợi thế hơn tài sản thẩm định giá")))</f>
        <v>Tương đương tài sản thẩm định giá</v>
      </c>
      <c r="G3291" s="332"/>
      <c r="I3291" s="85"/>
    </row>
    <row r="3292" spans="1:9" s="40" customFormat="1" ht="21" hidden="1" customHeight="1">
      <c r="A3292" s="86"/>
      <c r="B3292" s="271" t="s">
        <v>203</v>
      </c>
      <c r="C3292" s="88" t="s">
        <v>64</v>
      </c>
      <c r="D3292" s="90">
        <f>F3349</f>
        <v>1</v>
      </c>
      <c r="E3292" s="271"/>
      <c r="F3292" s="271"/>
      <c r="G3292" s="272"/>
      <c r="I3292" s="85"/>
    </row>
    <row r="3293" spans="1:9" s="40" customFormat="1" ht="21" hidden="1" customHeight="1">
      <c r="A3293" s="86" t="s">
        <v>199</v>
      </c>
      <c r="B3293" s="88" t="s">
        <v>204</v>
      </c>
      <c r="C3293" s="88" t="s">
        <v>64</v>
      </c>
      <c r="D3293" s="91" t="s">
        <v>207</v>
      </c>
      <c r="E3293" s="92"/>
      <c r="F3293" s="332" t="str">
        <f>IF(D3294&gt;100%,"Lợi thế hơn tài sản thẩm định giá",IF(D3294=100%,"Tương đương tài sản thẩm định giá",IF(D3294&lt;100%,"Kém lợi thế hơn tài sản thẩm định giá")))</f>
        <v>Tương đương tài sản thẩm định giá</v>
      </c>
      <c r="G3293" s="332"/>
      <c r="I3293" s="85"/>
    </row>
    <row r="3294" spans="1:9" s="40" customFormat="1" ht="21" hidden="1" customHeight="1">
      <c r="A3294" s="86"/>
      <c r="B3294" s="271" t="s">
        <v>205</v>
      </c>
      <c r="C3294" s="88" t="s">
        <v>64</v>
      </c>
      <c r="D3294" s="90">
        <f>G3349</f>
        <v>1</v>
      </c>
      <c r="E3294" s="271"/>
      <c r="F3294" s="271"/>
      <c r="G3294" s="271"/>
      <c r="I3294" s="85"/>
    </row>
    <row r="3295" spans="1:9" s="272" customFormat="1" ht="21" hidden="1" customHeight="1">
      <c r="A3295" s="86" t="s">
        <v>55</v>
      </c>
      <c r="B3295" s="337" t="s">
        <v>208</v>
      </c>
      <c r="C3295" s="337"/>
      <c r="D3295" s="337"/>
      <c r="E3295" s="337"/>
      <c r="F3295" s="337"/>
      <c r="G3295" s="337"/>
      <c r="I3295" s="93"/>
    </row>
    <row r="3296" spans="1:9" s="272" customFormat="1" ht="23.45" hidden="1" customHeight="1">
      <c r="A3296" s="87"/>
      <c r="B3296" s="88" t="s">
        <v>198</v>
      </c>
      <c r="C3296" s="88"/>
      <c r="D3296" s="355" t="str">
        <f>D3353&amp;". Do lấy TSĐG làm chuẩn nên tổ thẩm định đánh giá TSĐG đạt tỷ lệ 100%"</f>
        <v>Ghi. Do lấy TSĐG làm chuẩn nên tổ thẩm định đánh giá TSĐG đạt tỷ lệ 100%</v>
      </c>
      <c r="E3296" s="356"/>
      <c r="F3296" s="356"/>
      <c r="G3296" s="356"/>
      <c r="I3296" s="93"/>
    </row>
    <row r="3297" spans="1:9" s="272" customFormat="1" ht="21" hidden="1" customHeight="1">
      <c r="A3297" s="86" t="s">
        <v>199</v>
      </c>
      <c r="B3297" s="88" t="s">
        <v>200</v>
      </c>
      <c r="C3297" s="88" t="s">
        <v>64</v>
      </c>
      <c r="D3297" s="358" t="str">
        <f>E3353</f>
        <v>Trắng</v>
      </c>
      <c r="E3297" s="358"/>
      <c r="F3297" s="332" t="str">
        <f>IF(D3298&gt;100%,"Lợi thế hơn tài sản thẩm định giá",IF(D3298=100%,"Tương đương tài sản thẩm định giá",IF(D3298&lt;100%,"Kém lợi thế hơn tài sản thẩm định giá")))</f>
        <v>Tương đương tài sản thẩm định giá</v>
      </c>
      <c r="G3297" s="332"/>
      <c r="I3297" s="93"/>
    </row>
    <row r="3298" spans="1:9" s="272" customFormat="1" ht="21" hidden="1" customHeight="1">
      <c r="A3298" s="86"/>
      <c r="B3298" s="271" t="s">
        <v>201</v>
      </c>
      <c r="C3298" s="88" t="s">
        <v>64</v>
      </c>
      <c r="D3298" s="90">
        <v>1</v>
      </c>
      <c r="E3298" s="271"/>
      <c r="F3298" s="271"/>
      <c r="I3298" s="93"/>
    </row>
    <row r="3299" spans="1:9" s="272" customFormat="1" ht="21" hidden="1" customHeight="1">
      <c r="A3299" s="86" t="s">
        <v>199</v>
      </c>
      <c r="B3299" s="88" t="s">
        <v>202</v>
      </c>
      <c r="C3299" s="88" t="s">
        <v>64</v>
      </c>
      <c r="D3299" s="91" t="str">
        <f>F3353</f>
        <v>Trắng</v>
      </c>
      <c r="E3299" s="92"/>
      <c r="F3299" s="332" t="str">
        <f>IF(D3300&gt;100%,"Lợi thế hơn tài sản thẩm định giá",IF(D3300=100%,"Tương đương tài sản thẩm định giá",IF(D3300&lt;100%,"Kém lợi thế hơn tài sản thẩm định giá")))</f>
        <v>Tương đương tài sản thẩm định giá</v>
      </c>
      <c r="G3299" s="332"/>
      <c r="I3299" s="93"/>
    </row>
    <row r="3300" spans="1:9" s="272" customFormat="1" ht="21" hidden="1" customHeight="1">
      <c r="A3300" s="86"/>
      <c r="B3300" s="271" t="s">
        <v>203</v>
      </c>
      <c r="C3300" s="88" t="s">
        <v>64</v>
      </c>
      <c r="D3300" s="90">
        <v>1</v>
      </c>
      <c r="E3300" s="271"/>
      <c r="F3300" s="271"/>
      <c r="I3300" s="93"/>
    </row>
    <row r="3301" spans="1:9" s="272" customFormat="1" ht="21" hidden="1" customHeight="1">
      <c r="A3301" s="86" t="s">
        <v>199</v>
      </c>
      <c r="B3301" s="88" t="s">
        <v>204</v>
      </c>
      <c r="C3301" s="88" t="s">
        <v>64</v>
      </c>
      <c r="D3301" s="91" t="str">
        <f>G3353</f>
        <v>Nâu</v>
      </c>
      <c r="E3301" s="92"/>
      <c r="F3301" s="332" t="str">
        <f>IF(D3302&gt;100%,"Lợi thế hơn tài sản thẩm định giá",IF(D3302=100%,"Tương đương tài sản thẩm định giá",IF(D3302&lt;100%,"Kém lợi thế hơn tài sản thẩm định giá")))</f>
        <v>Lợi thế hơn tài sản thẩm định giá</v>
      </c>
      <c r="G3301" s="332"/>
      <c r="I3301" s="93"/>
    </row>
    <row r="3302" spans="1:9" s="272" customFormat="1" ht="21" hidden="1" customHeight="1">
      <c r="A3302" s="86"/>
      <c r="B3302" s="271" t="s">
        <v>205</v>
      </c>
      <c r="C3302" s="88" t="s">
        <v>64</v>
      </c>
      <c r="D3302" s="90">
        <v>1.05</v>
      </c>
      <c r="E3302" s="271"/>
      <c r="F3302" s="271"/>
      <c r="G3302" s="271"/>
      <c r="I3302" s="93"/>
    </row>
    <row r="3303" spans="1:9" s="272" customFormat="1" ht="21" hidden="1" customHeight="1">
      <c r="A3303" s="94" t="s">
        <v>55</v>
      </c>
      <c r="B3303" s="357" t="s">
        <v>209</v>
      </c>
      <c r="C3303" s="337"/>
      <c r="D3303" s="337"/>
      <c r="E3303" s="337"/>
      <c r="F3303" s="337"/>
      <c r="G3303" s="337"/>
      <c r="I3303" s="93"/>
    </row>
    <row r="3304" spans="1:9" s="272" customFormat="1" ht="21" hidden="1" customHeight="1">
      <c r="A3304" s="87"/>
      <c r="B3304" s="88" t="s">
        <v>198</v>
      </c>
      <c r="C3304" s="88"/>
      <c r="D3304" s="355" t="str">
        <f>D3358&amp;". Do lấy TSĐG làm chuẩn nên tổ thẩm định đánh giá TSĐG đạt tỷ lệ 100%"</f>
        <v>29H - 632.47. Do lấy TSĐG làm chuẩn nên tổ thẩm định đánh giá TSĐG đạt tỷ lệ 100%</v>
      </c>
      <c r="E3304" s="356"/>
      <c r="F3304" s="356"/>
      <c r="G3304" s="356"/>
      <c r="I3304" s="93"/>
    </row>
    <row r="3305" spans="1:9" s="272" customFormat="1" ht="21" hidden="1" customHeight="1">
      <c r="A3305" s="86" t="s">
        <v>199</v>
      </c>
      <c r="B3305" s="88" t="s">
        <v>200</v>
      </c>
      <c r="C3305" s="88" t="s">
        <v>64</v>
      </c>
      <c r="D3305" s="354" t="str">
        <f>E3358</f>
        <v>Thái Bình</v>
      </c>
      <c r="E3305" s="331"/>
      <c r="F3305" s="332" t="str">
        <f>IF(D3306&gt;100%,"Lợi thế hơn tài sản thẩm định giá",IF(D3306=100%,"Tương đương tài sản thẩm định giá",IF(D3306&lt;100%,"Kém lợi thế hơn tài sản thẩm định giá")))</f>
        <v>Tương đương tài sản thẩm định giá</v>
      </c>
      <c r="G3305" s="332"/>
      <c r="I3305" s="93"/>
    </row>
    <row r="3306" spans="1:9" s="272" customFormat="1" ht="21" hidden="1" customHeight="1">
      <c r="A3306" s="86"/>
      <c r="B3306" s="271" t="s">
        <v>201</v>
      </c>
      <c r="C3306" s="88" t="s">
        <v>64</v>
      </c>
      <c r="D3306" s="90">
        <v>1</v>
      </c>
      <c r="F3306" s="271"/>
      <c r="G3306" s="271"/>
      <c r="I3306" s="93"/>
    </row>
    <row r="3307" spans="1:9" s="272" customFormat="1" ht="21" hidden="1" customHeight="1">
      <c r="A3307" s="86" t="s">
        <v>199</v>
      </c>
      <c r="B3307" s="88" t="s">
        <v>202</v>
      </c>
      <c r="C3307" s="88" t="s">
        <v>64</v>
      </c>
      <c r="D3307" s="354" t="str">
        <f>F3358</f>
        <v>Biển tỉnh</v>
      </c>
      <c r="E3307" s="331"/>
      <c r="F3307" s="332" t="str">
        <f>IF(D3308&gt;100%,"Lợi thế hơn tài sản thẩm định giá",IF(D3308=100%,"Tương đương tài sản thẩm định giá",IF(D3308&lt;100%,"Kém lợi thế hơn tài sản thẩm định giá")))</f>
        <v>Tương đương tài sản thẩm định giá</v>
      </c>
      <c r="G3307" s="332"/>
      <c r="I3307" s="93"/>
    </row>
    <row r="3308" spans="1:9" s="272" customFormat="1" ht="21" hidden="1" customHeight="1">
      <c r="A3308" s="86"/>
      <c r="B3308" s="271" t="s">
        <v>203</v>
      </c>
      <c r="C3308" s="88" t="s">
        <v>64</v>
      </c>
      <c r="D3308" s="90">
        <v>1</v>
      </c>
      <c r="F3308" s="271"/>
      <c r="G3308" s="271"/>
      <c r="I3308" s="93"/>
    </row>
    <row r="3309" spans="1:9" s="272" customFormat="1" ht="21" hidden="1" customHeight="1">
      <c r="A3309" s="86" t="s">
        <v>199</v>
      </c>
      <c r="B3309" s="88" t="s">
        <v>204</v>
      </c>
      <c r="C3309" s="88" t="s">
        <v>64</v>
      </c>
      <c r="D3309" s="354" t="str">
        <f>G3358</f>
        <v>51D - 906.52</v>
      </c>
      <c r="E3309" s="331"/>
      <c r="F3309" s="332" t="str">
        <f>IF(D3310&gt;100%,"Lợi thế hơn tài sản thẩm định giá",IF(D3310=100%,"Tương đương tài sản thẩm định giá",IF(D3310&lt;100%,"Kém lợi thế hơn tài sản thẩm định giá")))</f>
        <v>Tương đương tài sản thẩm định giá</v>
      </c>
      <c r="G3309" s="332"/>
      <c r="I3309" s="93"/>
    </row>
    <row r="3310" spans="1:9" s="272" customFormat="1" ht="21" hidden="1" customHeight="1">
      <c r="A3310" s="86"/>
      <c r="B3310" s="271" t="s">
        <v>205</v>
      </c>
      <c r="C3310" s="88" t="s">
        <v>64</v>
      </c>
      <c r="D3310" s="90">
        <v>1</v>
      </c>
      <c r="E3310" s="271"/>
      <c r="F3310" s="271"/>
      <c r="G3310" s="271"/>
      <c r="I3310" s="93"/>
    </row>
    <row r="3311" spans="1:9" s="272" customFormat="1" ht="21" hidden="1" customHeight="1">
      <c r="A3311" s="94" t="s">
        <v>55</v>
      </c>
      <c r="B3311" s="337" t="s">
        <v>210</v>
      </c>
      <c r="C3311" s="337"/>
      <c r="D3311" s="337"/>
      <c r="E3311" s="337"/>
      <c r="F3311" s="337"/>
      <c r="G3311" s="337"/>
      <c r="I3311" s="93"/>
    </row>
    <row r="3312" spans="1:9" s="272" customFormat="1" ht="21" hidden="1" customHeight="1">
      <c r="A3312" s="87"/>
      <c r="B3312" s="88" t="s">
        <v>198</v>
      </c>
      <c r="C3312" s="88"/>
      <c r="D3312" s="355" t="str">
        <f>D3363&amp;". Do lấy TSĐG làm chuẩn nên tổ thẩm định đánh giá TSĐG đạt tỷ lệ 100%"</f>
        <v>37476. Do lấy TSĐG làm chuẩn nên tổ thẩm định đánh giá TSĐG đạt tỷ lệ 100%</v>
      </c>
      <c r="E3312" s="356"/>
      <c r="F3312" s="356"/>
      <c r="G3312" s="356"/>
      <c r="I3312" s="93"/>
    </row>
    <row r="3313" spans="1:9" s="272" customFormat="1" ht="21" hidden="1" customHeight="1">
      <c r="A3313" s="86" t="s">
        <v>199</v>
      </c>
      <c r="B3313" s="88" t="s">
        <v>200</v>
      </c>
      <c r="C3313" s="88" t="s">
        <v>64</v>
      </c>
      <c r="D3313" s="91">
        <f>E3363</f>
        <v>8500</v>
      </c>
      <c r="E3313" s="92"/>
      <c r="F3313" s="332" t="str">
        <f>IF(D3314&gt;100%,"Lợi thế hơn tài sản thẩm định giá",IF(D3314=100%,"Tương đương tài sản thẩm định giá",IF(D3314&lt;100%,"Kém lợi thế hơn tài sản thẩm định giá")))</f>
        <v>Lợi thế hơn tài sản thẩm định giá</v>
      </c>
      <c r="G3313" s="332"/>
      <c r="I3313" s="93"/>
    </row>
    <row r="3314" spans="1:9" s="272" customFormat="1" ht="21" hidden="1" customHeight="1">
      <c r="A3314" s="87"/>
      <c r="B3314" s="271" t="s">
        <v>201</v>
      </c>
      <c r="C3314" s="88" t="s">
        <v>64</v>
      </c>
      <c r="D3314" s="90">
        <v>1.03</v>
      </c>
      <c r="E3314" s="271"/>
      <c r="F3314" s="271"/>
      <c r="G3314" s="271"/>
      <c r="I3314" s="93"/>
    </row>
    <row r="3315" spans="1:9" s="272" customFormat="1" ht="21" hidden="1" customHeight="1">
      <c r="A3315" s="86" t="s">
        <v>199</v>
      </c>
      <c r="B3315" s="88" t="s">
        <v>202</v>
      </c>
      <c r="C3315" s="88" t="s">
        <v>64</v>
      </c>
      <c r="D3315" s="91">
        <f>F3363</f>
        <v>9000</v>
      </c>
      <c r="E3315" s="92"/>
      <c r="F3315" s="332" t="str">
        <f>IF(D3316&gt;100%,"Lợi thế hơn tài sản thẩm định giá",IF(D3316=100%,"Tương đương tài sản thẩm định giá",IF(D3316&lt;100%,"Kém lợi thế hơn tài sản thẩm định giá")))</f>
        <v>Lợi thế hơn tài sản thẩm định giá</v>
      </c>
      <c r="G3315" s="332"/>
      <c r="I3315" s="93"/>
    </row>
    <row r="3316" spans="1:9" s="272" customFormat="1" ht="21" hidden="1" customHeight="1">
      <c r="A3316" s="87"/>
      <c r="B3316" s="271" t="s">
        <v>203</v>
      </c>
      <c r="C3316" s="88" t="s">
        <v>64</v>
      </c>
      <c r="D3316" s="90">
        <v>1.03</v>
      </c>
      <c r="E3316" s="271"/>
      <c r="F3316" s="271"/>
      <c r="G3316" s="271"/>
      <c r="I3316" s="93"/>
    </row>
    <row r="3317" spans="1:9" s="272" customFormat="1" ht="21" hidden="1" customHeight="1">
      <c r="A3317" s="86" t="s">
        <v>199</v>
      </c>
      <c r="B3317" s="88" t="s">
        <v>204</v>
      </c>
      <c r="C3317" s="88" t="s">
        <v>64</v>
      </c>
      <c r="D3317" s="91">
        <f>G3363</f>
        <v>22800</v>
      </c>
      <c r="E3317" s="92"/>
      <c r="F3317" s="332" t="str">
        <f>IF(D3318&gt;100%,"Lợi thế hơn tài sản thẩm định giá",IF(D3318=100%,"Tương đương tài sản thẩm định giá",IF(D3318&lt;100%,"Kém lợi thế hơn tài sản thẩm định giá")))</f>
        <v>Lợi thế hơn tài sản thẩm định giá</v>
      </c>
      <c r="G3317" s="332"/>
      <c r="I3317" s="93"/>
    </row>
    <row r="3318" spans="1:9" s="272" customFormat="1" ht="21" hidden="1" customHeight="1">
      <c r="A3318" s="87"/>
      <c r="B3318" s="271" t="s">
        <v>205</v>
      </c>
      <c r="C3318" s="88" t="s">
        <v>64</v>
      </c>
      <c r="D3318" s="90">
        <v>1.05</v>
      </c>
      <c r="E3318" s="271"/>
      <c r="F3318" s="271"/>
      <c r="G3318" s="271"/>
      <c r="I3318" s="93"/>
    </row>
    <row r="3319" spans="1:9" s="272" customFormat="1" ht="21" hidden="1" customHeight="1">
      <c r="A3319" s="94" t="s">
        <v>55</v>
      </c>
      <c r="B3319" s="357" t="s">
        <v>211</v>
      </c>
      <c r="C3319" s="337"/>
      <c r="D3319" s="337"/>
      <c r="E3319" s="337"/>
      <c r="F3319" s="337"/>
      <c r="G3319" s="337"/>
      <c r="I3319" s="93"/>
    </row>
    <row r="3320" spans="1:9" s="272" customFormat="1" ht="21" hidden="1" customHeight="1">
      <c r="A3320" s="87"/>
      <c r="B3320" s="88" t="s">
        <v>198</v>
      </c>
      <c r="C3320" s="88"/>
      <c r="D3320" s="355" t="e">
        <f>#REF!&amp;". Do lấy TSĐG làm chuẩn nên tổ thẩm định đánh giá TSĐG đạt tỷ lệ 100%"</f>
        <v>#REF!</v>
      </c>
      <c r="E3320" s="356"/>
      <c r="F3320" s="356"/>
      <c r="G3320" s="356"/>
      <c r="I3320" s="93"/>
    </row>
    <row r="3321" spans="1:9" s="272" customFormat="1" ht="21" hidden="1" customHeight="1">
      <c r="A3321" s="86" t="s">
        <v>199</v>
      </c>
      <c r="B3321" s="88" t="s">
        <v>200</v>
      </c>
      <c r="C3321" s="88" t="s">
        <v>64</v>
      </c>
      <c r="D3321" s="95" t="e">
        <f>#REF!</f>
        <v>#REF!</v>
      </c>
      <c r="E3321" s="92"/>
      <c r="F3321" s="332" t="str">
        <f>IF(D3322&gt;100%,"Lợi thế hơn tài sản thẩm định giá",IF(D3322=100%,"Tương đương tài sản thẩm định giá",IF(D3322&lt;100%,"Kém lợi thế hơn tài sản thẩm định giá")))</f>
        <v>Tương đương tài sản thẩm định giá</v>
      </c>
      <c r="G3321" s="332"/>
      <c r="I3321" s="93"/>
    </row>
    <row r="3322" spans="1:9" s="272" customFormat="1" ht="21" hidden="1" customHeight="1">
      <c r="A3322" s="86"/>
      <c r="B3322" s="271" t="s">
        <v>201</v>
      </c>
      <c r="C3322" s="88" t="s">
        <v>64</v>
      </c>
      <c r="D3322" s="90">
        <v>1</v>
      </c>
      <c r="E3322" s="271"/>
      <c r="F3322" s="271"/>
      <c r="G3322" s="271"/>
      <c r="I3322" s="93"/>
    </row>
    <row r="3323" spans="1:9" s="272" customFormat="1" ht="21" hidden="1" customHeight="1">
      <c r="A3323" s="86" t="s">
        <v>199</v>
      </c>
      <c r="B3323" s="88" t="s">
        <v>202</v>
      </c>
      <c r="C3323" s="88" t="s">
        <v>64</v>
      </c>
      <c r="D3323" s="95" t="e">
        <f>#REF!</f>
        <v>#REF!</v>
      </c>
      <c r="E3323" s="92"/>
      <c r="F3323" s="332" t="str">
        <f>IF(D3324&gt;100%,"Lợi thế hơn tài sản thẩm định giá",IF(D3324=100%,"Tương đương tài sản thẩm định giá",IF(D3324&lt;100%,"Kém lợi thế hơn tài sản thẩm định giá")))</f>
        <v>Tương đương tài sản thẩm định giá</v>
      </c>
      <c r="G3323" s="332"/>
      <c r="I3323" s="93"/>
    </row>
    <row r="3324" spans="1:9" s="272" customFormat="1" ht="21" hidden="1" customHeight="1">
      <c r="A3324" s="86"/>
      <c r="B3324" s="271" t="s">
        <v>203</v>
      </c>
      <c r="C3324" s="88" t="s">
        <v>64</v>
      </c>
      <c r="D3324" s="90">
        <v>1</v>
      </c>
      <c r="E3324" s="271"/>
      <c r="F3324" s="271"/>
      <c r="G3324" s="271"/>
      <c r="I3324" s="93"/>
    </row>
    <row r="3325" spans="1:9" s="272" customFormat="1" ht="21" hidden="1" customHeight="1">
      <c r="A3325" s="86" t="s">
        <v>199</v>
      </c>
      <c r="B3325" s="88" t="s">
        <v>204</v>
      </c>
      <c r="C3325" s="88" t="s">
        <v>64</v>
      </c>
      <c r="D3325" s="95" t="e">
        <f>#REF!</f>
        <v>#REF!</v>
      </c>
      <c r="E3325" s="92"/>
      <c r="F3325" s="332" t="str">
        <f>IF(D3326&gt;100%,"Lợi thế hơn tài sản thẩm định giá",IF(D3326=100%,"Tương đương tài sản thẩm định giá",IF(D3326&lt;100%,"Kém lợi thế hơn tài sản thẩm định giá")))</f>
        <v>Tương đương tài sản thẩm định giá</v>
      </c>
      <c r="G3325" s="332"/>
      <c r="I3325" s="93"/>
    </row>
    <row r="3326" spans="1:9" s="272" customFormat="1" ht="21" hidden="1" customHeight="1">
      <c r="A3326" s="86"/>
      <c r="B3326" s="271" t="s">
        <v>205</v>
      </c>
      <c r="C3326" s="88" t="s">
        <v>64</v>
      </c>
      <c r="D3326" s="90">
        <v>1</v>
      </c>
      <c r="E3326" s="271"/>
      <c r="F3326" s="271"/>
      <c r="G3326" s="271"/>
      <c r="I3326" s="93"/>
    </row>
    <row r="3327" spans="1:9" s="272" customFormat="1" ht="21" hidden="1" customHeight="1">
      <c r="A3327" s="94" t="s">
        <v>55</v>
      </c>
      <c r="B3327" s="337" t="s">
        <v>212</v>
      </c>
      <c r="C3327" s="337"/>
      <c r="D3327" s="337"/>
      <c r="E3327" s="337"/>
      <c r="F3327" s="337"/>
      <c r="G3327" s="337"/>
      <c r="I3327" s="93"/>
    </row>
    <row r="3328" spans="1:9" s="272" customFormat="1" ht="21" hidden="1" customHeight="1">
      <c r="A3328" s="87"/>
      <c r="B3328" s="88" t="s">
        <v>198</v>
      </c>
      <c r="C3328" s="88"/>
      <c r="D3328" s="355" t="str">
        <f>D3368&amp;" Do lấy TSĐG làm chuẩn nên tổ thẩm định đánh giá TSĐG đạt tỷ lệ 100%"</f>
        <v>0,5 Do lấy TSĐG làm chuẩn nên tổ thẩm định đánh giá TSĐG đạt tỷ lệ 100%</v>
      </c>
      <c r="E3328" s="356"/>
      <c r="F3328" s="356"/>
      <c r="G3328" s="356"/>
      <c r="I3328" s="93"/>
    </row>
    <row r="3329" spans="1:9" s="272" customFormat="1" ht="21" hidden="1" customHeight="1">
      <c r="A3329" s="86" t="s">
        <v>199</v>
      </c>
      <c r="B3329" s="88" t="s">
        <v>200</v>
      </c>
      <c r="C3329" s="88" t="s">
        <v>64</v>
      </c>
      <c r="D3329" s="331">
        <f>E3368</f>
        <v>0.56999999999999995</v>
      </c>
      <c r="E3329" s="331"/>
      <c r="F3329" s="332" t="str">
        <f>IF(D3330&gt;100%,"Lợi thế hơn tài sản thẩm định giá",IF(D3330=100%,"Tương đương tài sản thẩm định giá",IF(D3330&lt;100%,"Kém lợi thế hơn tài sản thẩm định giá")))</f>
        <v>Tương đương tài sản thẩm định giá</v>
      </c>
      <c r="G3329" s="332"/>
      <c r="I3329" s="93"/>
    </row>
    <row r="3330" spans="1:9" s="272" customFormat="1" ht="21" hidden="1" customHeight="1">
      <c r="A3330" s="86"/>
      <c r="B3330" s="271" t="s">
        <v>201</v>
      </c>
      <c r="C3330" s="88" t="s">
        <v>64</v>
      </c>
      <c r="D3330" s="90">
        <v>1</v>
      </c>
      <c r="E3330" s="271"/>
      <c r="F3330" s="271"/>
      <c r="G3330" s="271"/>
      <c r="I3330" s="93"/>
    </row>
    <row r="3331" spans="1:9" s="272" customFormat="1" ht="21" hidden="1" customHeight="1">
      <c r="A3331" s="86" t="s">
        <v>199</v>
      </c>
      <c r="B3331" s="88" t="s">
        <v>202</v>
      </c>
      <c r="C3331" s="88" t="s">
        <v>64</v>
      </c>
      <c r="D3331" s="331">
        <f>F3368</f>
        <v>0.6</v>
      </c>
      <c r="E3331" s="331"/>
      <c r="F3331" s="332" t="str">
        <f>IF(D3332&gt;100%,"Lợi thế hơn tài sản thẩm định giá",IF(D3332=100%,"Tương đương tài sản thẩm định giá",IF(D3332&lt;100%,"Kém lợi thế hơn tài sản thẩm định giá")))</f>
        <v>Lợi thế hơn tài sản thẩm định giá</v>
      </c>
      <c r="G3331" s="332"/>
      <c r="I3331" s="93"/>
    </row>
    <row r="3332" spans="1:9" s="272" customFormat="1" ht="21" hidden="1" customHeight="1">
      <c r="A3332" s="86"/>
      <c r="B3332" s="271" t="s">
        <v>203</v>
      </c>
      <c r="C3332" s="88" t="s">
        <v>64</v>
      </c>
      <c r="D3332" s="90">
        <v>1.05</v>
      </c>
      <c r="E3332" s="271"/>
      <c r="F3332" s="271"/>
      <c r="G3332" s="271"/>
      <c r="I3332" s="93"/>
    </row>
    <row r="3333" spans="1:9" s="272" customFormat="1" ht="21" hidden="1" customHeight="1">
      <c r="A3333" s="86" t="s">
        <v>199</v>
      </c>
      <c r="B3333" s="88" t="s">
        <v>204</v>
      </c>
      <c r="C3333" s="88" t="s">
        <v>64</v>
      </c>
      <c r="D3333" s="331">
        <f>G3368</f>
        <v>0.65</v>
      </c>
      <c r="E3333" s="331"/>
      <c r="F3333" s="332" t="str">
        <f>IF(D3334&gt;100%,"Lợi thế hơn tài sản thẩm định giá",IF(D3334=100%,"Tương đương tài sản thẩm định giá",IF(D3334&lt;100%,"Kém lợi thế hơn tài sản thẩm định giá")))</f>
        <v>Lợi thế hơn tài sản thẩm định giá</v>
      </c>
      <c r="G3333" s="332"/>
      <c r="I3333" s="93"/>
    </row>
    <row r="3334" spans="1:9" s="272" customFormat="1" ht="21" hidden="1" customHeight="1">
      <c r="A3334" s="86"/>
      <c r="B3334" s="271" t="s">
        <v>205</v>
      </c>
      <c r="C3334" s="88" t="s">
        <v>64</v>
      </c>
      <c r="D3334" s="90">
        <v>1.05</v>
      </c>
      <c r="E3334" s="271"/>
      <c r="F3334" s="271"/>
      <c r="G3334" s="271"/>
      <c r="I3334" s="93"/>
    </row>
    <row r="3335" spans="1:9" ht="22.5" hidden="1" customHeight="1">
      <c r="A3335" s="303" t="s">
        <v>274</v>
      </c>
      <c r="B3335" s="303"/>
      <c r="C3335" s="303"/>
      <c r="D3335" s="303"/>
      <c r="E3335" s="303"/>
      <c r="F3335" s="303"/>
      <c r="G3335" s="303"/>
    </row>
    <row r="3336" spans="1:9" ht="6" hidden="1" customHeight="1">
      <c r="B3336" s="22"/>
      <c r="C3336" s="22"/>
      <c r="E3336" s="18" t="s">
        <v>213</v>
      </c>
    </row>
    <row r="3337" spans="1:9" ht="17.45" hidden="1" customHeight="1">
      <c r="A3337" s="51" t="s">
        <v>1</v>
      </c>
      <c r="B3337" s="51" t="s">
        <v>214</v>
      </c>
      <c r="C3337" s="65"/>
      <c r="D3337" s="51" t="s">
        <v>215</v>
      </c>
      <c r="E3337" s="51" t="s">
        <v>174</v>
      </c>
      <c r="F3337" s="51" t="s">
        <v>175</v>
      </c>
      <c r="G3337" s="51" t="s">
        <v>176</v>
      </c>
    </row>
    <row r="3338" spans="1:9" hidden="1">
      <c r="A3338" s="51">
        <v>1</v>
      </c>
      <c r="B3338" s="96" t="s">
        <v>63</v>
      </c>
      <c r="C3338" s="65"/>
      <c r="D3338" s="97" t="str">
        <f>D3257</f>
        <v>Ô tô tải (PICUP ca bin kép)</v>
      </c>
      <c r="E3338" s="97" t="str">
        <f>E3257</f>
        <v>Ô tô tải (PICUP ca bin kép)</v>
      </c>
      <c r="F3338" s="97" t="str">
        <f>F3257</f>
        <v>Ô tô tải (PICUP ca bin kép)</v>
      </c>
      <c r="G3338" s="97" t="str">
        <f>G3257</f>
        <v>Ô tô tải (PICUP ca bin kép)</v>
      </c>
    </row>
    <row r="3339" spans="1:9" ht="18" hidden="1" customHeight="1">
      <c r="A3339" s="98">
        <v>2</v>
      </c>
      <c r="B3339" s="96" t="s">
        <v>181</v>
      </c>
      <c r="C3339" s="206" t="s">
        <v>64</v>
      </c>
      <c r="D3339" s="80" t="str">
        <f>D3262</f>
        <v>Tháng 10 năm 2023</v>
      </c>
      <c r="E3339" s="100" t="str">
        <f>E3262</f>
        <v>Tháng 10 năm 2023</v>
      </c>
      <c r="F3339" s="100" t="str">
        <f>F3262</f>
        <v>Tháng 10 năm 2023</v>
      </c>
      <c r="G3339" s="100" t="str">
        <f>G3262</f>
        <v>Tháng 10 năm 2023</v>
      </c>
    </row>
    <row r="3340" spans="1:9" ht="16.7" hidden="1" customHeight="1">
      <c r="A3340" s="98">
        <v>3</v>
      </c>
      <c r="B3340" s="96" t="s">
        <v>186</v>
      </c>
      <c r="C3340" s="206" t="s">
        <v>64</v>
      </c>
      <c r="D3340" s="101"/>
      <c r="E3340" s="75" t="str">
        <f>E3266</f>
        <v>Đã giao bán</v>
      </c>
      <c r="F3340" s="75" t="str">
        <f>F3266</f>
        <v>Đã giao bán</v>
      </c>
      <c r="G3340" s="75" t="str">
        <f>G3266</f>
        <v>Đã giao bán</v>
      </c>
    </row>
    <row r="3341" spans="1:9" ht="33.75" hidden="1" customHeight="1">
      <c r="A3341" s="98">
        <v>4</v>
      </c>
      <c r="B3341" s="96" t="s">
        <v>282</v>
      </c>
      <c r="C3341" s="206" t="s">
        <v>64</v>
      </c>
      <c r="D3341" s="101"/>
      <c r="E3341" s="75">
        <f>E3271</f>
        <v>608000000</v>
      </c>
      <c r="F3341" s="75">
        <f>F3271</f>
        <v>603250000</v>
      </c>
      <c r="G3341" s="75">
        <f>G3271</f>
        <v>603250000</v>
      </c>
    </row>
    <row r="3342" spans="1:9" s="22" customFormat="1" ht="31.5" hidden="1">
      <c r="A3342" s="98">
        <v>5</v>
      </c>
      <c r="B3342" s="96" t="s">
        <v>216</v>
      </c>
      <c r="C3342" s="206" t="s">
        <v>64</v>
      </c>
      <c r="D3342" s="102"/>
      <c r="E3342" s="103"/>
      <c r="F3342" s="103"/>
      <c r="G3342" s="103"/>
      <c r="I3342" s="23"/>
    </row>
    <row r="3343" spans="1:9" s="22" customFormat="1" ht="31.5" hidden="1">
      <c r="A3343" s="333" t="s">
        <v>217</v>
      </c>
      <c r="B3343" s="104" t="s">
        <v>218</v>
      </c>
      <c r="C3343" s="65" t="s">
        <v>64</v>
      </c>
      <c r="D3343" s="105" t="str">
        <f>D3263</f>
        <v>Giấy đăng ký xe, đăng kiểm xe</v>
      </c>
      <c r="E3343" s="105" t="str">
        <f>E3263</f>
        <v>Giấy đăng ký xe, đăng kiểm xe</v>
      </c>
      <c r="F3343" s="105" t="str">
        <f>F3263</f>
        <v>Giấy đăng ký xe, đăng kiểm xe</v>
      </c>
      <c r="G3343" s="105" t="str">
        <f>G3263</f>
        <v>Giấy đăng ký xe, đăng kiểm xe</v>
      </c>
      <c r="I3343" s="23"/>
    </row>
    <row r="3344" spans="1:9" s="22" customFormat="1" ht="17.45" hidden="1" customHeight="1">
      <c r="A3344" s="333"/>
      <c r="B3344" s="106" t="s">
        <v>219</v>
      </c>
      <c r="C3344" s="206" t="s">
        <v>64</v>
      </c>
      <c r="D3344" s="78">
        <v>1</v>
      </c>
      <c r="E3344" s="78">
        <v>1</v>
      </c>
      <c r="F3344" s="78">
        <v>1</v>
      </c>
      <c r="G3344" s="78">
        <v>1</v>
      </c>
      <c r="I3344" s="23"/>
    </row>
    <row r="3345" spans="1:9" s="22" customFormat="1" ht="18" hidden="1" customHeight="1">
      <c r="A3345" s="333"/>
      <c r="B3345" s="106" t="s">
        <v>220</v>
      </c>
      <c r="C3345" s="206" t="s">
        <v>64</v>
      </c>
      <c r="D3345" s="78"/>
      <c r="E3345" s="107">
        <f>(D3344-E3344)/E3344</f>
        <v>0</v>
      </c>
      <c r="F3345" s="107">
        <f>(D3344-F3344)/F3344</f>
        <v>0</v>
      </c>
      <c r="G3345" s="107">
        <f>(D3344-G3344)/G3344</f>
        <v>0</v>
      </c>
      <c r="I3345" s="23"/>
    </row>
    <row r="3346" spans="1:9" s="22" customFormat="1" ht="18" hidden="1" customHeight="1">
      <c r="A3346" s="333"/>
      <c r="B3346" s="106" t="s">
        <v>284</v>
      </c>
      <c r="C3346" s="206" t="s">
        <v>64</v>
      </c>
      <c r="D3346" s="101"/>
      <c r="E3346" s="75">
        <f>E3341*E3345</f>
        <v>0</v>
      </c>
      <c r="F3346" s="75">
        <f>F3341*F3345</f>
        <v>0</v>
      </c>
      <c r="G3346" s="75">
        <f>G3341*G3345</f>
        <v>0</v>
      </c>
      <c r="I3346" s="23"/>
    </row>
    <row r="3347" spans="1:9" s="22" customFormat="1" ht="17.45" hidden="1" customHeight="1">
      <c r="A3347" s="333"/>
      <c r="B3347" s="106" t="s">
        <v>222</v>
      </c>
      <c r="C3347" s="206"/>
      <c r="D3347" s="101"/>
      <c r="E3347" s="75">
        <f>E3341+E3346</f>
        <v>608000000</v>
      </c>
      <c r="F3347" s="75">
        <f>F3341+F3346</f>
        <v>603250000</v>
      </c>
      <c r="G3347" s="75">
        <f>G3341+G3346</f>
        <v>603250000</v>
      </c>
      <c r="I3347" s="23"/>
    </row>
    <row r="3348" spans="1:9" s="22" customFormat="1" hidden="1">
      <c r="A3348" s="333" t="s">
        <v>223</v>
      </c>
      <c r="B3348" s="104" t="s">
        <v>224</v>
      </c>
      <c r="C3348" s="65" t="s">
        <v>64</v>
      </c>
      <c r="D3348" s="108">
        <f>D3259</f>
        <v>2022</v>
      </c>
      <c r="E3348" s="108">
        <f>E3259</f>
        <v>2022</v>
      </c>
      <c r="F3348" s="108">
        <f>F3259</f>
        <v>2022</v>
      </c>
      <c r="G3348" s="108">
        <f>G3259</f>
        <v>2022</v>
      </c>
      <c r="I3348" s="23"/>
    </row>
    <row r="3349" spans="1:9" s="22" customFormat="1" ht="16.350000000000001" hidden="1" customHeight="1">
      <c r="A3349" s="333"/>
      <c r="B3349" s="106" t="s">
        <v>219</v>
      </c>
      <c r="C3349" s="206" t="s">
        <v>64</v>
      </c>
      <c r="D3349" s="78">
        <v>1</v>
      </c>
      <c r="E3349" s="78">
        <v>1</v>
      </c>
      <c r="F3349" s="78">
        <v>1</v>
      </c>
      <c r="G3349" s="78">
        <v>1</v>
      </c>
      <c r="I3349" s="23"/>
    </row>
    <row r="3350" spans="1:9" s="22" customFormat="1" ht="18" hidden="1" customHeight="1">
      <c r="A3350" s="333"/>
      <c r="B3350" s="106" t="s">
        <v>220</v>
      </c>
      <c r="C3350" s="206" t="s">
        <v>64</v>
      </c>
      <c r="D3350" s="78"/>
      <c r="E3350" s="107">
        <f>(D3349-E3349)/E3349</f>
        <v>0</v>
      </c>
      <c r="F3350" s="107">
        <f>(D3349-F3349)/F3349</f>
        <v>0</v>
      </c>
      <c r="G3350" s="107">
        <f>(D3349-G3349)/G3349</f>
        <v>0</v>
      </c>
      <c r="I3350" s="23"/>
    </row>
    <row r="3351" spans="1:9" s="22" customFormat="1" ht="18" hidden="1" customHeight="1">
      <c r="A3351" s="333"/>
      <c r="B3351" s="106" t="s">
        <v>284</v>
      </c>
      <c r="C3351" s="206" t="s">
        <v>64</v>
      </c>
      <c r="D3351" s="101"/>
      <c r="E3351" s="75">
        <f>E3341*E3350</f>
        <v>0</v>
      </c>
      <c r="F3351" s="75">
        <f>F3341*F3350</f>
        <v>0</v>
      </c>
      <c r="G3351" s="75">
        <f>G3341*G3350</f>
        <v>0</v>
      </c>
      <c r="I3351" s="23"/>
    </row>
    <row r="3352" spans="1:9" s="22" customFormat="1" ht="16.350000000000001" hidden="1" customHeight="1">
      <c r="A3352" s="333"/>
      <c r="B3352" s="106" t="s">
        <v>222</v>
      </c>
      <c r="C3352" s="206"/>
      <c r="D3352" s="101"/>
      <c r="E3352" s="75">
        <f>E3347+E3351</f>
        <v>608000000</v>
      </c>
      <c r="F3352" s="75">
        <f>F3347+F3351</f>
        <v>603250000</v>
      </c>
      <c r="G3352" s="75">
        <f>G3347+G3351</f>
        <v>603250000</v>
      </c>
      <c r="I3352" s="23"/>
    </row>
    <row r="3353" spans="1:9" ht="16.350000000000001" hidden="1" customHeight="1">
      <c r="A3353" s="333" t="s">
        <v>225</v>
      </c>
      <c r="B3353" s="104" t="str">
        <f>B3268</f>
        <v>Màu sơn</v>
      </c>
      <c r="C3353" s="65" t="s">
        <v>64</v>
      </c>
      <c r="D3353" s="105" t="str">
        <f>D3268</f>
        <v>Ghi</v>
      </c>
      <c r="E3353" s="105" t="str">
        <f>E3268</f>
        <v>Trắng</v>
      </c>
      <c r="F3353" s="105" t="str">
        <f>F3268</f>
        <v>Trắng</v>
      </c>
      <c r="G3353" s="105" t="str">
        <f>G3268</f>
        <v>Nâu</v>
      </c>
    </row>
    <row r="3354" spans="1:9" ht="17.45" hidden="1" customHeight="1">
      <c r="A3354" s="333"/>
      <c r="B3354" s="106" t="s">
        <v>219</v>
      </c>
      <c r="C3354" s="206" t="s">
        <v>64</v>
      </c>
      <c r="D3354" s="78">
        <v>1</v>
      </c>
      <c r="E3354" s="78">
        <v>1</v>
      </c>
      <c r="F3354" s="78">
        <v>1</v>
      </c>
      <c r="G3354" s="78">
        <v>1</v>
      </c>
    </row>
    <row r="3355" spans="1:9" ht="21.75" hidden="1" customHeight="1">
      <c r="A3355" s="333"/>
      <c r="B3355" s="106" t="s">
        <v>220</v>
      </c>
      <c r="C3355" s="206" t="s">
        <v>64</v>
      </c>
      <c r="D3355" s="78"/>
      <c r="E3355" s="107">
        <f>(D3354-E3354)/E3354</f>
        <v>0</v>
      </c>
      <c r="F3355" s="107">
        <f>(D3354-F3354)/F3354</f>
        <v>0</v>
      </c>
      <c r="G3355" s="107">
        <f>(D3354-G3354)/G3354</f>
        <v>0</v>
      </c>
    </row>
    <row r="3356" spans="1:9" ht="18.600000000000001" hidden="1" customHeight="1">
      <c r="A3356" s="333"/>
      <c r="B3356" s="106" t="s">
        <v>221</v>
      </c>
      <c r="C3356" s="206" t="s">
        <v>64</v>
      </c>
      <c r="D3356" s="101"/>
      <c r="E3356" s="75">
        <f>E3341*E3355</f>
        <v>0</v>
      </c>
      <c r="F3356" s="75">
        <f>F3341*F3355</f>
        <v>0</v>
      </c>
      <c r="G3356" s="75">
        <f>G3341*G3355</f>
        <v>0</v>
      </c>
    </row>
    <row r="3357" spans="1:9" ht="17.45" hidden="1" customHeight="1">
      <c r="A3357" s="333"/>
      <c r="B3357" s="106" t="s">
        <v>222</v>
      </c>
      <c r="C3357" s="206"/>
      <c r="D3357" s="101"/>
      <c r="E3357" s="75">
        <f>E3352+E3356</f>
        <v>608000000</v>
      </c>
      <c r="F3357" s="75">
        <f>F3352+F3356</f>
        <v>603250000</v>
      </c>
      <c r="G3357" s="75">
        <f>G3352+G3356</f>
        <v>603250000</v>
      </c>
    </row>
    <row r="3358" spans="1:9" s="109" customFormat="1" hidden="1">
      <c r="A3358" s="333" t="s">
        <v>225</v>
      </c>
      <c r="B3358" s="104" t="str">
        <f>B3269</f>
        <v>Biển số</v>
      </c>
      <c r="C3358" s="207" t="s">
        <v>64</v>
      </c>
      <c r="D3358" s="105" t="str">
        <f>D3269</f>
        <v>29H - 632.47</v>
      </c>
      <c r="E3358" s="105" t="str">
        <f>E3269</f>
        <v>Thái Bình</v>
      </c>
      <c r="F3358" s="105" t="str">
        <f>F3269</f>
        <v>Biển tỉnh</v>
      </c>
      <c r="G3358" s="105" t="str">
        <f>G3269</f>
        <v>51D - 906.52</v>
      </c>
      <c r="I3358" s="110"/>
    </row>
    <row r="3359" spans="1:9" ht="17.45" hidden="1" customHeight="1">
      <c r="A3359" s="333"/>
      <c r="B3359" s="106" t="s">
        <v>219</v>
      </c>
      <c r="C3359" s="206" t="s">
        <v>64</v>
      </c>
      <c r="D3359" s="78">
        <v>1</v>
      </c>
      <c r="E3359" s="78">
        <v>1</v>
      </c>
      <c r="F3359" s="78">
        <v>1</v>
      </c>
      <c r="G3359" s="78">
        <v>1</v>
      </c>
      <c r="H3359" s="78">
        <v>1</v>
      </c>
    </row>
    <row r="3360" spans="1:9" ht="18.600000000000001" hidden="1" customHeight="1">
      <c r="A3360" s="333"/>
      <c r="B3360" s="106" t="s">
        <v>220</v>
      </c>
      <c r="C3360" s="206" t="s">
        <v>64</v>
      </c>
      <c r="D3360" s="101"/>
      <c r="E3360" s="107">
        <f>(D3359-E3359)/E3359</f>
        <v>0</v>
      </c>
      <c r="F3360" s="107">
        <f>(D3359-F3359)/F3359</f>
        <v>0</v>
      </c>
      <c r="G3360" s="107">
        <f>(D3359-G3359)/G3359</f>
        <v>0</v>
      </c>
    </row>
    <row r="3361" spans="1:9" ht="18" hidden="1" customHeight="1">
      <c r="A3361" s="333"/>
      <c r="B3361" s="106" t="s">
        <v>221</v>
      </c>
      <c r="C3361" s="206" t="s">
        <v>64</v>
      </c>
      <c r="D3361" s="101"/>
      <c r="E3361" s="76">
        <v>18000000</v>
      </c>
      <c r="F3361" s="76">
        <v>18000000</v>
      </c>
      <c r="G3361" s="76">
        <v>0</v>
      </c>
    </row>
    <row r="3362" spans="1:9" ht="18.600000000000001" hidden="1" customHeight="1">
      <c r="A3362" s="333"/>
      <c r="B3362" s="106" t="s">
        <v>222</v>
      </c>
      <c r="C3362" s="206"/>
      <c r="D3362" s="101"/>
      <c r="E3362" s="76">
        <f>E3357+E3361</f>
        <v>626000000</v>
      </c>
      <c r="F3362" s="76">
        <f>F3357+F3361</f>
        <v>621250000</v>
      </c>
      <c r="G3362" s="76">
        <f>G3357+G3361</f>
        <v>603250000</v>
      </c>
    </row>
    <row r="3363" spans="1:9" s="109" customFormat="1" hidden="1">
      <c r="A3363" s="333" t="s">
        <v>228</v>
      </c>
      <c r="B3363" s="104" t="str">
        <f>B3270</f>
        <v>Số km đã đi</v>
      </c>
      <c r="C3363" s="207" t="s">
        <v>64</v>
      </c>
      <c r="D3363" s="111">
        <f>D3270</f>
        <v>37476</v>
      </c>
      <c r="E3363" s="111">
        <f>E3270</f>
        <v>8500</v>
      </c>
      <c r="F3363" s="111">
        <f>F3270</f>
        <v>9000</v>
      </c>
      <c r="G3363" s="111">
        <f>G3270</f>
        <v>22800</v>
      </c>
      <c r="I3363" s="110"/>
    </row>
    <row r="3364" spans="1:9" ht="15" hidden="1" customHeight="1">
      <c r="A3364" s="333"/>
      <c r="B3364" s="106" t="s">
        <v>219</v>
      </c>
      <c r="C3364" s="206" t="s">
        <v>64</v>
      </c>
      <c r="D3364" s="78">
        <v>1</v>
      </c>
      <c r="E3364" s="78">
        <v>1.04</v>
      </c>
      <c r="F3364" s="78">
        <v>1.04</v>
      </c>
      <c r="G3364" s="78">
        <v>1.02</v>
      </c>
      <c r="H3364" s="78">
        <v>1</v>
      </c>
    </row>
    <row r="3365" spans="1:9" ht="15.6" hidden="1" customHeight="1">
      <c r="A3365" s="333"/>
      <c r="B3365" s="106" t="s">
        <v>220</v>
      </c>
      <c r="C3365" s="206" t="s">
        <v>64</v>
      </c>
      <c r="D3365" s="101"/>
      <c r="E3365" s="107">
        <f>(1-E3364)/E3364</f>
        <v>-3.8461538461538491E-2</v>
      </c>
      <c r="F3365" s="107">
        <f>(1-F3364)/F3364</f>
        <v>-3.8461538461538491E-2</v>
      </c>
      <c r="G3365" s="107">
        <f>(1-G3364)/G3364</f>
        <v>-1.9607843137254919E-2</v>
      </c>
    </row>
    <row r="3366" spans="1:9" ht="17.45" hidden="1" customHeight="1">
      <c r="A3366" s="333"/>
      <c r="B3366" s="106" t="s">
        <v>221</v>
      </c>
      <c r="C3366" s="206" t="s">
        <v>64</v>
      </c>
      <c r="D3366" s="101"/>
      <c r="E3366" s="76">
        <f>E3365*E3341</f>
        <v>-23384615.384615403</v>
      </c>
      <c r="F3366" s="76">
        <f>F3365*F3341</f>
        <v>-23201923.076923095</v>
      </c>
      <c r="G3366" s="76">
        <f>G3365*G3341</f>
        <v>-11828431.372549029</v>
      </c>
    </row>
    <row r="3367" spans="1:9" ht="13.7" hidden="1" customHeight="1">
      <c r="A3367" s="333"/>
      <c r="B3367" s="106" t="s">
        <v>222</v>
      </c>
      <c r="C3367" s="206"/>
      <c r="D3367" s="101"/>
      <c r="E3367" s="76">
        <f>E3362+E3366</f>
        <v>602615384.61538458</v>
      </c>
      <c r="F3367" s="76">
        <f>F3362+F3366</f>
        <v>598048076.92307687</v>
      </c>
      <c r="G3367" s="76">
        <f>G3362+G3366</f>
        <v>591421568.62745094</v>
      </c>
    </row>
    <row r="3368" spans="1:9" hidden="1">
      <c r="A3368" s="333" t="s">
        <v>228</v>
      </c>
      <c r="B3368" s="104" t="e">
        <f>#REF!</f>
        <v>#REF!</v>
      </c>
      <c r="C3368" s="206" t="s">
        <v>64</v>
      </c>
      <c r="D3368" s="112">
        <v>0.5</v>
      </c>
      <c r="E3368" s="112">
        <v>0.56999999999999995</v>
      </c>
      <c r="F3368" s="112">
        <v>0.6</v>
      </c>
      <c r="G3368" s="112">
        <v>0.65</v>
      </c>
    </row>
    <row r="3369" spans="1:9" ht="21.75" hidden="1" customHeight="1">
      <c r="A3369" s="333"/>
      <c r="B3369" s="106" t="s">
        <v>219</v>
      </c>
      <c r="C3369" s="206" t="s">
        <v>64</v>
      </c>
      <c r="D3369" s="78">
        <v>1</v>
      </c>
      <c r="E3369" s="78">
        <v>1</v>
      </c>
      <c r="F3369" s="78">
        <v>1</v>
      </c>
      <c r="G3369" s="78">
        <v>1</v>
      </c>
      <c r="H3369" s="78">
        <v>1</v>
      </c>
    </row>
    <row r="3370" spans="1:9" ht="21.75" hidden="1" customHeight="1">
      <c r="A3370" s="333"/>
      <c r="B3370" s="106" t="s">
        <v>220</v>
      </c>
      <c r="C3370" s="206" t="s">
        <v>64</v>
      </c>
      <c r="D3370" s="78"/>
      <c r="E3370" s="107" t="e">
        <f>(#REF!-E3369)/E3369</f>
        <v>#REF!</v>
      </c>
      <c r="F3370" s="107" t="e">
        <f>(#REF!-F3369)/F3369</f>
        <v>#REF!</v>
      </c>
      <c r="G3370" s="107" t="e">
        <f>(#REF!-G3369)/G3369</f>
        <v>#REF!</v>
      </c>
    </row>
    <row r="3371" spans="1:9" ht="21.75" hidden="1" customHeight="1">
      <c r="A3371" s="333"/>
      <c r="B3371" s="106" t="s">
        <v>221</v>
      </c>
      <c r="C3371" s="206" t="s">
        <v>64</v>
      </c>
      <c r="D3371" s="101"/>
      <c r="E3371" s="75" t="e">
        <f>E3370*E3341</f>
        <v>#REF!</v>
      </c>
      <c r="F3371" s="75" t="e">
        <f>F3370*F3341</f>
        <v>#REF!</v>
      </c>
      <c r="G3371" s="75" t="e">
        <f>G3370*G3341</f>
        <v>#REF!</v>
      </c>
    </row>
    <row r="3372" spans="1:9" ht="21.75" hidden="1" customHeight="1">
      <c r="A3372" s="333"/>
      <c r="B3372" s="106" t="s">
        <v>222</v>
      </c>
      <c r="C3372" s="206" t="s">
        <v>64</v>
      </c>
      <c r="D3372" s="101"/>
      <c r="E3372" s="75" t="e">
        <f>E3367+E3371</f>
        <v>#REF!</v>
      </c>
      <c r="F3372" s="75" t="e">
        <f>F3367+F3371</f>
        <v>#REF!</v>
      </c>
      <c r="G3372" s="75" t="e">
        <f>G3367+G3371</f>
        <v>#REF!</v>
      </c>
    </row>
    <row r="3373" spans="1:9" ht="37.5" hidden="1" customHeight="1">
      <c r="A3373" s="333" t="s">
        <v>229</v>
      </c>
      <c r="B3373" s="104" t="s">
        <v>230</v>
      </c>
      <c r="C3373" s="206" t="s">
        <v>64</v>
      </c>
      <c r="D3373" s="113" t="s">
        <v>231</v>
      </c>
      <c r="E3373" s="113" t="s">
        <v>232</v>
      </c>
      <c r="F3373" s="113" t="s">
        <v>233</v>
      </c>
      <c r="G3373" s="113" t="s">
        <v>231</v>
      </c>
    </row>
    <row r="3374" spans="1:9" ht="21.75" hidden="1" customHeight="1">
      <c r="A3374" s="333"/>
      <c r="B3374" s="106" t="s">
        <v>219</v>
      </c>
      <c r="C3374" s="206" t="s">
        <v>64</v>
      </c>
      <c r="D3374" s="78">
        <v>1</v>
      </c>
      <c r="E3374" s="78">
        <v>1</v>
      </c>
      <c r="F3374" s="78">
        <v>1</v>
      </c>
      <c r="G3374" s="78">
        <v>1</v>
      </c>
      <c r="H3374" s="78">
        <v>1</v>
      </c>
    </row>
    <row r="3375" spans="1:9" ht="21.75" hidden="1" customHeight="1">
      <c r="A3375" s="333"/>
      <c r="B3375" s="106" t="s">
        <v>220</v>
      </c>
      <c r="C3375" s="206" t="s">
        <v>64</v>
      </c>
      <c r="D3375" s="78"/>
      <c r="E3375" s="107" t="e">
        <f>(#REF!-E3374)/E3374</f>
        <v>#REF!</v>
      </c>
      <c r="F3375" s="107" t="e">
        <f>(#REF!-F3374)/F3374</f>
        <v>#REF!</v>
      </c>
      <c r="G3375" s="107" t="e">
        <f>(#REF!-G3374)/G3374</f>
        <v>#REF!</v>
      </c>
    </row>
    <row r="3376" spans="1:9" ht="21.75" hidden="1" customHeight="1">
      <c r="A3376" s="333"/>
      <c r="B3376" s="106" t="s">
        <v>221</v>
      </c>
      <c r="C3376" s="206" t="s">
        <v>64</v>
      </c>
      <c r="D3376" s="101"/>
      <c r="E3376" s="75" t="e">
        <f>E3375*E3341</f>
        <v>#REF!</v>
      </c>
      <c r="F3376" s="75" t="e">
        <f>F3375*F3341</f>
        <v>#REF!</v>
      </c>
      <c r="G3376" s="75" t="e">
        <f>G3375*G3341</f>
        <v>#REF!</v>
      </c>
    </row>
    <row r="3377" spans="1:11" ht="21.75" hidden="1" customHeight="1">
      <c r="A3377" s="333"/>
      <c r="B3377" s="106" t="s">
        <v>222</v>
      </c>
      <c r="C3377" s="206" t="s">
        <v>64</v>
      </c>
      <c r="D3377" s="101"/>
      <c r="E3377" s="75" t="e">
        <f>E3372+E3376</f>
        <v>#REF!</v>
      </c>
      <c r="F3377" s="75" t="e">
        <f>F3372+F3376</f>
        <v>#REF!</v>
      </c>
      <c r="G3377" s="75" t="e">
        <f>G3372+G3376</f>
        <v>#REF!</v>
      </c>
    </row>
    <row r="3378" spans="1:11" s="22" customFormat="1" ht="19.350000000000001" hidden="1" customHeight="1">
      <c r="A3378" s="98">
        <v>6</v>
      </c>
      <c r="B3378" s="96" t="s">
        <v>234</v>
      </c>
      <c r="C3378" s="65" t="s">
        <v>64</v>
      </c>
      <c r="D3378" s="102"/>
      <c r="E3378" s="270" t="e">
        <f>E3341+E3356+E3361+E3366+E3371+E3351+E3346+E3376</f>
        <v>#REF!</v>
      </c>
      <c r="F3378" s="270" t="e">
        <f>F3341+F3356+F3361+F3366+F3371+F3351+F3346+F3376</f>
        <v>#REF!</v>
      </c>
      <c r="G3378" s="270" t="e">
        <f>G3341+G3356+G3361+G3366+G3371+G3351+G3346+G3376</f>
        <v>#REF!</v>
      </c>
      <c r="I3378" s="23"/>
    </row>
    <row r="3379" spans="1:11" s="22" customFormat="1" ht="33" hidden="1" customHeight="1">
      <c r="A3379" s="98" t="s">
        <v>285</v>
      </c>
      <c r="B3379" s="96" t="s">
        <v>235</v>
      </c>
      <c r="C3379" s="65" t="s">
        <v>64</v>
      </c>
      <c r="D3379" s="102"/>
      <c r="E3379" s="334" t="e">
        <f>ROUNDUP((E3378+F3378+G3378)/3,-7)</f>
        <v>#REF!</v>
      </c>
      <c r="F3379" s="334"/>
      <c r="G3379" s="334"/>
      <c r="I3379" s="23"/>
    </row>
    <row r="3380" spans="1:11" s="22" customFormat="1" ht="51.6" hidden="1" customHeight="1">
      <c r="A3380" s="98" t="s">
        <v>286</v>
      </c>
      <c r="B3380" s="96" t="s">
        <v>236</v>
      </c>
      <c r="C3380" s="65" t="s">
        <v>64</v>
      </c>
      <c r="D3380" s="102"/>
      <c r="E3380" s="155" t="e">
        <f>(E3378-E3379)/E3379</f>
        <v>#REF!</v>
      </c>
      <c r="F3380" s="155" t="e">
        <f>(F3378-E3379)/E3379</f>
        <v>#REF!</v>
      </c>
      <c r="G3380" s="155" t="e">
        <f>(G3378-E3379)/E3379</f>
        <v>#REF!</v>
      </c>
      <c r="I3380" s="23"/>
    </row>
    <row r="3381" spans="1:11" ht="17.45" hidden="1" customHeight="1">
      <c r="A3381" s="98">
        <v>7</v>
      </c>
      <c r="B3381" s="99" t="s">
        <v>237</v>
      </c>
      <c r="C3381" s="206" t="s">
        <v>64</v>
      </c>
      <c r="D3381" s="114"/>
      <c r="E3381" s="76" t="e">
        <f>ABS(E3356)+ABS(E3361)+ABS(E3366)+ABS(E3371)+ ABS(E3351)+ ABS(E3346)+ABS(E3376)</f>
        <v>#REF!</v>
      </c>
      <c r="F3381" s="76" t="e">
        <f>ABS(F3356)+ABS(F3361)+ABS(F3366)+ABS(F3371)+ ABS(F3351)+ ABS(F3346)+ABS(F3376)</f>
        <v>#REF!</v>
      </c>
      <c r="G3381" s="76" t="e">
        <f>ABS(G3356)+ABS(G3361)+ABS(G3366)+ABS(G3371)+ ABS(G3351)+ ABS(G3346)+ABS(G3376)</f>
        <v>#REF!</v>
      </c>
    </row>
    <row r="3382" spans="1:11" ht="18.600000000000001" hidden="1" customHeight="1">
      <c r="A3382" s="98">
        <v>8</v>
      </c>
      <c r="B3382" s="99" t="s">
        <v>238</v>
      </c>
      <c r="C3382" s="206" t="s">
        <v>64</v>
      </c>
      <c r="D3382" s="101"/>
      <c r="E3382" s="76">
        <v>1</v>
      </c>
      <c r="F3382" s="76">
        <v>1</v>
      </c>
      <c r="G3382" s="76">
        <v>1</v>
      </c>
    </row>
    <row r="3383" spans="1:11" ht="19.350000000000001" hidden="1" customHeight="1">
      <c r="A3383" s="98">
        <v>9</v>
      </c>
      <c r="B3383" s="99" t="s">
        <v>239</v>
      </c>
      <c r="C3383" s="206" t="s">
        <v>64</v>
      </c>
      <c r="D3383" s="101"/>
      <c r="E3383" s="115" t="s">
        <v>347</v>
      </c>
      <c r="F3383" s="115" t="s">
        <v>347</v>
      </c>
      <c r="G3383" s="115" t="s">
        <v>403</v>
      </c>
      <c r="H3383" s="116"/>
      <c r="I3383" s="116" t="e">
        <f>F3355+F3365+F3370</f>
        <v>#REF!</v>
      </c>
      <c r="J3383" s="116" t="e">
        <f>G3355+G3365+G3370</f>
        <v>#REF!</v>
      </c>
      <c r="K3383" s="116" t="e">
        <f>G3355+G3365+G3370</f>
        <v>#REF!</v>
      </c>
    </row>
    <row r="3384" spans="1:11" s="23" customFormat="1" ht="21" hidden="1" customHeight="1">
      <c r="A3384" s="265">
        <v>10</v>
      </c>
      <c r="B3384" s="118" t="s">
        <v>240</v>
      </c>
      <c r="C3384" s="118" t="s">
        <v>64</v>
      </c>
      <c r="D3384" s="119"/>
      <c r="E3384" s="120" t="e">
        <f>E3356+E3361+E3371+E3366+E3376+E3351+E3346</f>
        <v>#REF!</v>
      </c>
      <c r="F3384" s="120" t="e">
        <f>F3356+F3361+F3371+F3366+F3376+F3351+F3346</f>
        <v>#REF!</v>
      </c>
      <c r="G3384" s="120" t="e">
        <f>G3356+G3361+G3371+G3366+G3376+G3351+G3346</f>
        <v>#REF!</v>
      </c>
    </row>
    <row r="3385" spans="1:11" s="23" customFormat="1" ht="31.5" hidden="1">
      <c r="A3385" s="265"/>
      <c r="B3385" s="121" t="s">
        <v>241</v>
      </c>
      <c r="C3385" s="118" t="s">
        <v>64</v>
      </c>
      <c r="D3385" s="119"/>
      <c r="E3385" s="335" t="e">
        <f>ROUND(E3379,-6)</f>
        <v>#REF!</v>
      </c>
      <c r="F3385" s="335"/>
      <c r="G3385" s="335"/>
    </row>
    <row r="3386" spans="1:11" s="19" customFormat="1" ht="8.25" hidden="1" customHeight="1">
      <c r="A3386" s="122"/>
      <c r="B3386" s="122"/>
      <c r="C3386" s="122"/>
      <c r="D3386" s="122"/>
      <c r="E3386" s="23"/>
      <c r="F3386" s="23"/>
      <c r="G3386" s="23"/>
    </row>
    <row r="3387" spans="1:11" s="19" customFormat="1" ht="21.75" hidden="1" customHeight="1">
      <c r="A3387" s="122" t="s">
        <v>275</v>
      </c>
      <c r="B3387" s="336" t="s">
        <v>243</v>
      </c>
      <c r="C3387" s="336"/>
      <c r="D3387" s="336"/>
      <c r="E3387" s="336"/>
      <c r="F3387" s="336"/>
      <c r="G3387" s="336"/>
    </row>
    <row r="3388" spans="1:11" s="40" customFormat="1" ht="35.25" hidden="1" customHeight="1">
      <c r="A3388" s="337" t="s">
        <v>244</v>
      </c>
      <c r="B3388" s="337"/>
      <c r="C3388" s="337"/>
      <c r="D3388" s="337"/>
      <c r="E3388" s="337"/>
      <c r="F3388" s="337"/>
      <c r="G3388" s="337"/>
      <c r="I3388" s="85"/>
    </row>
    <row r="3389" spans="1:11" s="40" customFormat="1" ht="21" hidden="1" customHeight="1">
      <c r="A3389" s="123" t="s">
        <v>245</v>
      </c>
      <c r="C3389" s="40" t="s">
        <v>64</v>
      </c>
      <c r="E3389" s="124" t="e">
        <f>ROUND(E3385,-3)</f>
        <v>#REF!</v>
      </c>
      <c r="F3389" s="48" t="s">
        <v>246</v>
      </c>
      <c r="I3389" s="85"/>
    </row>
    <row r="3390" spans="1:11" s="19" customFormat="1" ht="5.25" hidden="1" customHeight="1">
      <c r="A3390" s="122"/>
      <c r="B3390" s="122"/>
      <c r="C3390" s="122"/>
      <c r="D3390" s="122"/>
      <c r="E3390" s="23"/>
      <c r="F3390" s="23"/>
      <c r="G3390" s="23"/>
    </row>
    <row r="3391" spans="1:11" s="40" customFormat="1" ht="24.75" hidden="1" customHeight="1">
      <c r="A3391" s="338" t="s">
        <v>247</v>
      </c>
      <c r="B3391" s="339"/>
      <c r="C3391" s="339"/>
      <c r="D3391" s="340"/>
      <c r="E3391" s="51" t="s">
        <v>174</v>
      </c>
      <c r="F3391" s="51" t="s">
        <v>175</v>
      </c>
      <c r="G3391" s="51" t="s">
        <v>176</v>
      </c>
      <c r="I3391" s="85"/>
    </row>
    <row r="3392" spans="1:11" s="40" customFormat="1" ht="24.75" hidden="1" customHeight="1">
      <c r="A3392" s="341"/>
      <c r="B3392" s="342"/>
      <c r="C3392" s="342"/>
      <c r="D3392" s="343"/>
      <c r="E3392" s="125" t="e">
        <f>E3380</f>
        <v>#REF!</v>
      </c>
      <c r="F3392" s="125" t="e">
        <f>F3380</f>
        <v>#REF!</v>
      </c>
      <c r="G3392" s="125" t="e">
        <f>G3380</f>
        <v>#REF!</v>
      </c>
      <c r="I3392" s="85"/>
    </row>
    <row r="3393" spans="1:9" s="40" customFormat="1" ht="24.75" hidden="1" customHeight="1">
      <c r="A3393" s="344"/>
      <c r="B3393" s="345"/>
      <c r="C3393" s="345"/>
      <c r="D3393" s="346"/>
      <c r="E3393" s="125" t="s">
        <v>248</v>
      </c>
      <c r="F3393" s="125" t="s">
        <v>248</v>
      </c>
      <c r="G3393" s="125" t="s">
        <v>248</v>
      </c>
      <c r="I3393" s="85"/>
    </row>
    <row r="3394" spans="1:9" s="40" customFormat="1" ht="5.25" hidden="1" customHeight="1">
      <c r="A3394" s="123"/>
      <c r="G3394" s="126"/>
      <c r="I3394" s="85"/>
    </row>
    <row r="3395" spans="1:9" s="40" customFormat="1" ht="21" hidden="1" customHeight="1">
      <c r="A3395" s="347" t="s">
        <v>249</v>
      </c>
      <c r="B3395" s="347"/>
      <c r="C3395" s="347"/>
      <c r="D3395" s="347"/>
      <c r="E3395" s="347"/>
      <c r="F3395" s="347"/>
      <c r="G3395" s="347"/>
      <c r="I3395" s="85"/>
    </row>
    <row r="3396" spans="1:9" s="40" customFormat="1" ht="6" hidden="1" customHeight="1">
      <c r="A3396" s="127"/>
      <c r="B3396" s="127"/>
      <c r="C3396" s="123"/>
      <c r="D3396" s="127"/>
      <c r="E3396" s="127"/>
      <c r="F3396" s="127"/>
      <c r="G3396" s="127"/>
      <c r="I3396" s="85"/>
    </row>
    <row r="3397" spans="1:9" s="48" customFormat="1" ht="21" hidden="1" customHeight="1">
      <c r="A3397" s="313" t="s">
        <v>250</v>
      </c>
      <c r="B3397" s="313"/>
      <c r="C3397" s="313"/>
      <c r="D3397" s="313"/>
      <c r="E3397" s="313"/>
      <c r="F3397" s="313"/>
      <c r="G3397" s="313"/>
      <c r="I3397" s="124"/>
    </row>
    <row r="3398" spans="1:9" s="48" customFormat="1" ht="21" hidden="1" customHeight="1">
      <c r="A3398" s="313" t="s">
        <v>251</v>
      </c>
      <c r="B3398" s="313"/>
      <c r="C3398" s="313"/>
      <c r="D3398" s="313"/>
      <c r="E3398" s="313"/>
      <c r="F3398" s="313"/>
      <c r="G3398" s="313"/>
      <c r="I3398" s="124"/>
    </row>
    <row r="3399" spans="1:9" s="48" customFormat="1" ht="41.25" hidden="1" customHeight="1">
      <c r="A3399" s="314" t="s">
        <v>252</v>
      </c>
      <c r="B3399" s="315"/>
      <c r="C3399" s="315"/>
      <c r="D3399" s="315"/>
      <c r="E3399" s="315"/>
      <c r="F3399" s="315"/>
      <c r="G3399" s="315"/>
      <c r="I3399" s="124"/>
    </row>
    <row r="3400" spans="1:9" s="48" customFormat="1" ht="28.5" hidden="1" customHeight="1">
      <c r="A3400" s="263"/>
      <c r="B3400" s="267" t="s">
        <v>253</v>
      </c>
      <c r="C3400" s="68"/>
      <c r="D3400" s="267"/>
      <c r="E3400" s="128" t="s">
        <v>254</v>
      </c>
      <c r="F3400" s="316"/>
      <c r="G3400" s="316"/>
      <c r="I3400" s="124"/>
    </row>
    <row r="3401" spans="1:9" s="48" customFormat="1" ht="21.6" hidden="1" customHeight="1">
      <c r="A3401" s="263"/>
      <c r="B3401" s="317" t="s">
        <v>255</v>
      </c>
      <c r="C3401" s="318"/>
      <c r="D3401" s="318"/>
      <c r="E3401" s="290" t="s">
        <v>256</v>
      </c>
      <c r="F3401" s="290"/>
      <c r="G3401" s="290"/>
      <c r="I3401" s="124"/>
    </row>
    <row r="3402" spans="1:9" s="48" customFormat="1" ht="21.6" hidden="1" customHeight="1">
      <c r="A3402" s="263"/>
      <c r="B3402" s="317"/>
      <c r="C3402" s="319"/>
      <c r="D3402" s="319"/>
      <c r="E3402" s="290" t="s">
        <v>257</v>
      </c>
      <c r="F3402" s="290"/>
      <c r="G3402" s="290"/>
      <c r="I3402" s="124"/>
    </row>
    <row r="3403" spans="1:9" s="48" customFormat="1" ht="21.6" hidden="1" customHeight="1">
      <c r="A3403" s="263"/>
      <c r="B3403" s="267"/>
      <c r="C3403" s="68"/>
      <c r="D3403" s="267"/>
      <c r="E3403" s="290" t="s">
        <v>258</v>
      </c>
      <c r="F3403" s="290"/>
      <c r="G3403" s="290"/>
      <c r="I3403" s="124"/>
    </row>
    <row r="3404" spans="1:9" s="48" customFormat="1" ht="21.6" hidden="1" customHeight="1">
      <c r="A3404" s="263"/>
      <c r="B3404" s="267"/>
      <c r="C3404" s="68"/>
      <c r="D3404" s="267"/>
      <c r="E3404" s="290" t="s">
        <v>259</v>
      </c>
      <c r="F3404" s="290"/>
      <c r="G3404" s="290"/>
      <c r="I3404" s="124"/>
    </row>
    <row r="3405" spans="1:9" s="48" customFormat="1" ht="21.6" hidden="1" customHeight="1">
      <c r="A3405" s="263"/>
      <c r="B3405" s="267" t="s">
        <v>260</v>
      </c>
      <c r="C3405" s="68"/>
      <c r="D3405" s="267"/>
      <c r="E3405" s="267"/>
      <c r="F3405" s="267"/>
      <c r="G3405" s="267"/>
      <c r="I3405" s="124"/>
    </row>
    <row r="3406" spans="1:9" s="49" customFormat="1" ht="10.5" hidden="1" customHeight="1">
      <c r="B3406" s="18"/>
      <c r="C3406" s="18"/>
      <c r="D3406" s="18"/>
      <c r="E3406" s="18"/>
      <c r="F3406" s="18"/>
      <c r="G3406" s="50"/>
    </row>
    <row r="3407" spans="1:9" s="52" customFormat="1" ht="39.75" hidden="1" customHeight="1">
      <c r="A3407" s="51" t="s">
        <v>1</v>
      </c>
      <c r="B3407" s="320" t="s">
        <v>261</v>
      </c>
      <c r="C3407" s="321"/>
      <c r="D3407" s="51" t="s">
        <v>262</v>
      </c>
      <c r="E3407" s="51" t="s">
        <v>263</v>
      </c>
      <c r="F3407" s="51" t="s">
        <v>264</v>
      </c>
      <c r="G3407" s="51" t="s">
        <v>40</v>
      </c>
      <c r="I3407" s="49"/>
    </row>
    <row r="3408" spans="1:9" ht="21.95" hidden="1" customHeight="1">
      <c r="A3408" s="54">
        <v>1</v>
      </c>
      <c r="B3408" s="295" t="s">
        <v>20</v>
      </c>
      <c r="C3408" s="297"/>
      <c r="D3408" s="129">
        <v>0.75</v>
      </c>
      <c r="E3408" s="129">
        <v>0.55000000000000004</v>
      </c>
      <c r="F3408" s="130">
        <f>D3408*E3408</f>
        <v>0.41250000000000003</v>
      </c>
      <c r="G3408" s="57"/>
    </row>
    <row r="3409" spans="1:9" ht="21.95" hidden="1" customHeight="1">
      <c r="A3409" s="54">
        <v>2</v>
      </c>
      <c r="B3409" s="295" t="s">
        <v>265</v>
      </c>
      <c r="C3409" s="297"/>
      <c r="D3409" s="129">
        <v>0.8</v>
      </c>
      <c r="E3409" s="129">
        <v>0.15</v>
      </c>
      <c r="F3409" s="130">
        <f>D3409*E3409</f>
        <v>0.12</v>
      </c>
      <c r="G3409" s="56"/>
    </row>
    <row r="3410" spans="1:9" ht="21.95" hidden="1" customHeight="1">
      <c r="A3410" s="54">
        <v>3</v>
      </c>
      <c r="B3410" s="295" t="s">
        <v>266</v>
      </c>
      <c r="C3410" s="297"/>
      <c r="D3410" s="129">
        <v>0.75</v>
      </c>
      <c r="E3410" s="129">
        <v>0.2</v>
      </c>
      <c r="F3410" s="130">
        <f>D3410*E3410</f>
        <v>0.15000000000000002</v>
      </c>
      <c r="G3410" s="101"/>
    </row>
    <row r="3411" spans="1:9" ht="21.95" hidden="1" customHeight="1">
      <c r="A3411" s="54">
        <v>4</v>
      </c>
      <c r="B3411" s="322" t="s">
        <v>267</v>
      </c>
      <c r="C3411" s="323"/>
      <c r="D3411" s="129">
        <v>0.7</v>
      </c>
      <c r="E3411" s="129">
        <v>0.1</v>
      </c>
      <c r="F3411" s="130">
        <f>D3411*E3411</f>
        <v>6.9999999999999993E-2</v>
      </c>
      <c r="G3411" s="101"/>
    </row>
    <row r="3412" spans="1:9" s="63" customFormat="1" ht="21.95" hidden="1" customHeight="1">
      <c r="A3412" s="54"/>
      <c r="B3412" s="324" t="s">
        <v>268</v>
      </c>
      <c r="C3412" s="325"/>
      <c r="D3412" s="326">
        <f>SUM(F3408:F3411)</f>
        <v>0.75249999999999995</v>
      </c>
      <c r="E3412" s="327"/>
      <c r="F3412" s="328"/>
      <c r="G3412" s="62"/>
      <c r="I3412" s="19"/>
    </row>
    <row r="3413" spans="1:9" s="63" customFormat="1" ht="21.95" hidden="1" customHeight="1">
      <c r="A3413" s="54"/>
      <c r="B3413" s="324" t="s">
        <v>269</v>
      </c>
      <c r="C3413" s="325"/>
      <c r="D3413" s="326">
        <f>1-D3412</f>
        <v>0.24750000000000005</v>
      </c>
      <c r="E3413" s="327"/>
      <c r="F3413" s="328"/>
      <c r="G3413" s="62"/>
      <c r="I3413" s="19"/>
    </row>
    <row r="3414" spans="1:9" s="63" customFormat="1" ht="8.25" hidden="1" customHeight="1">
      <c r="A3414" s="49"/>
      <c r="B3414" s="131"/>
      <c r="C3414" s="208"/>
      <c r="D3414" s="132"/>
      <c r="E3414" s="132"/>
      <c r="F3414" s="132"/>
      <c r="G3414" s="133"/>
      <c r="I3414" s="19"/>
    </row>
    <row r="3415" spans="1:9" ht="22.5" hidden="1" customHeight="1">
      <c r="A3415" s="303" t="s">
        <v>276</v>
      </c>
      <c r="B3415" s="303"/>
      <c r="C3415" s="303"/>
      <c r="D3415" s="303"/>
      <c r="E3415" s="303"/>
      <c r="F3415" s="303"/>
      <c r="G3415" s="303"/>
    </row>
    <row r="3416" spans="1:9" ht="7.5" hidden="1" customHeight="1">
      <c r="D3416" s="52"/>
    </row>
    <row r="3417" spans="1:9" ht="23.25" hidden="1" customHeight="1">
      <c r="D3417" s="52"/>
      <c r="G3417" s="134" t="s">
        <v>270</v>
      </c>
    </row>
    <row r="3418" spans="1:9" ht="7.5" hidden="1" customHeight="1">
      <c r="D3418" s="52"/>
    </row>
    <row r="3419" spans="1:9" s="136" customFormat="1" ht="25.35" hidden="1" customHeight="1">
      <c r="A3419" s="307" t="s">
        <v>271</v>
      </c>
      <c r="B3419" s="308"/>
      <c r="C3419" s="308"/>
      <c r="D3419" s="309"/>
      <c r="E3419" s="135" t="s">
        <v>6</v>
      </c>
      <c r="F3419" s="135" t="s">
        <v>287</v>
      </c>
      <c r="G3419" s="135" t="s">
        <v>8</v>
      </c>
      <c r="I3419" s="137"/>
    </row>
    <row r="3420" spans="1:9" s="141" customFormat="1" ht="27" hidden="1" customHeight="1">
      <c r="A3420" s="349" t="e">
        <f>D3194</f>
        <v>#REF!</v>
      </c>
      <c r="B3420" s="311"/>
      <c r="C3420" s="311"/>
      <c r="D3420" s="312"/>
      <c r="E3420" s="138">
        <v>1</v>
      </c>
      <c r="F3420" s="139" t="e">
        <f>E3389</f>
        <v>#REF!</v>
      </c>
      <c r="G3420" s="140" t="e">
        <f>ROUND(E3420*F3420,-6)</f>
        <v>#REF!</v>
      </c>
      <c r="I3420" s="142"/>
    </row>
    <row r="3421" spans="1:9" hidden="1"/>
    <row r="3422" spans="1:9" hidden="1"/>
    <row r="3423" spans="1:9" hidden="1"/>
    <row r="3424" spans="1:9" hidden="1"/>
    <row r="3425" spans="1:9" hidden="1"/>
    <row r="3426" spans="1:9" hidden="1"/>
    <row r="3427" spans="1:9" hidden="1"/>
    <row r="3428" spans="1:9" hidden="1"/>
    <row r="3429" spans="1:9" hidden="1"/>
    <row r="3430" spans="1:9" hidden="1"/>
    <row r="3431" spans="1:9" hidden="1"/>
    <row r="3432" spans="1:9" hidden="1"/>
    <row r="3433" spans="1:9" hidden="1"/>
    <row r="3434" spans="1:9" hidden="1"/>
    <row r="3435" spans="1:9" hidden="1"/>
    <row r="3436" spans="1:9" s="22" customFormat="1" hidden="1">
      <c r="A3436" s="22" t="s">
        <v>573</v>
      </c>
      <c r="B3436" s="22" t="e">
        <f>'Bảng tổng hợp kết quả'!#REF!</f>
        <v>#REF!</v>
      </c>
      <c r="F3436" s="156"/>
      <c r="I3436" s="23"/>
    </row>
    <row r="3437" spans="1:9" ht="19.7" hidden="1" customHeight="1">
      <c r="A3437" s="303" t="s">
        <v>272</v>
      </c>
      <c r="B3437" s="303"/>
      <c r="C3437" s="303"/>
      <c r="D3437" s="303"/>
      <c r="E3437" s="303"/>
      <c r="F3437" s="303"/>
      <c r="G3437" s="303"/>
    </row>
    <row r="3438" spans="1:9" hidden="1">
      <c r="A3438" s="24" t="s">
        <v>61</v>
      </c>
      <c r="B3438" s="261" t="s">
        <v>62</v>
      </c>
      <c r="C3438" s="22"/>
      <c r="D3438" s="303"/>
      <c r="E3438" s="303"/>
      <c r="F3438" s="303"/>
      <c r="G3438" s="303"/>
    </row>
    <row r="3439" spans="1:9" hidden="1">
      <c r="A3439" s="27" t="s">
        <v>55</v>
      </c>
      <c r="B3439" s="28" t="s">
        <v>63</v>
      </c>
      <c r="C3439" s="28" t="s">
        <v>64</v>
      </c>
      <c r="D3439" s="305" t="e">
        <f>B3436</f>
        <v>#REF!</v>
      </c>
      <c r="E3439" s="305"/>
      <c r="F3439" s="305"/>
      <c r="G3439" s="305"/>
    </row>
    <row r="3440" spans="1:9" hidden="1">
      <c r="A3440" s="27" t="s">
        <v>55</v>
      </c>
      <c r="B3440" s="266" t="s">
        <v>65</v>
      </c>
      <c r="C3440" s="28" t="s">
        <v>64</v>
      </c>
      <c r="D3440" s="305" t="s">
        <v>289</v>
      </c>
      <c r="E3440" s="305"/>
      <c r="F3440" s="305"/>
      <c r="G3440" s="305"/>
    </row>
    <row r="3441" spans="1:7" hidden="1">
      <c r="A3441" s="27" t="s">
        <v>55</v>
      </c>
      <c r="B3441" s="266" t="s">
        <v>4</v>
      </c>
      <c r="C3441" s="28" t="s">
        <v>64</v>
      </c>
      <c r="D3441" s="306" t="s">
        <v>33</v>
      </c>
      <c r="E3441" s="306"/>
      <c r="F3441" s="306"/>
      <c r="G3441" s="306"/>
    </row>
    <row r="3442" spans="1:7" hidden="1">
      <c r="A3442" s="27" t="s">
        <v>55</v>
      </c>
      <c r="B3442" s="266" t="s">
        <v>3</v>
      </c>
      <c r="C3442" s="28"/>
      <c r="D3442" s="266">
        <v>2022</v>
      </c>
      <c r="E3442" s="266"/>
      <c r="F3442" s="266"/>
      <c r="G3442" s="266"/>
    </row>
    <row r="3443" spans="1:7" hidden="1">
      <c r="A3443" s="27" t="s">
        <v>55</v>
      </c>
      <c r="B3443" s="30" t="s">
        <v>66</v>
      </c>
      <c r="C3443" s="30" t="s">
        <v>64</v>
      </c>
      <c r="D3443" s="301" t="s">
        <v>574</v>
      </c>
      <c r="E3443" s="301"/>
      <c r="F3443" s="301"/>
      <c r="G3443" s="301"/>
    </row>
    <row r="3444" spans="1:7" hidden="1">
      <c r="A3444" s="27" t="s">
        <v>55</v>
      </c>
      <c r="B3444" s="30" t="s">
        <v>67</v>
      </c>
      <c r="C3444" s="30" t="s">
        <v>64</v>
      </c>
      <c r="D3444" s="301" t="s">
        <v>575</v>
      </c>
      <c r="E3444" s="301"/>
      <c r="F3444" s="301"/>
      <c r="G3444" s="301"/>
    </row>
    <row r="3445" spans="1:7" hidden="1">
      <c r="A3445" s="27" t="s">
        <v>55</v>
      </c>
      <c r="B3445" s="30" t="s">
        <v>68</v>
      </c>
      <c r="C3445" s="30" t="s">
        <v>64</v>
      </c>
      <c r="D3445" s="301" t="s">
        <v>576</v>
      </c>
      <c r="E3445" s="301"/>
      <c r="F3445" s="301"/>
      <c r="G3445" s="301"/>
    </row>
    <row r="3446" spans="1:7" hidden="1">
      <c r="A3446" s="27" t="s">
        <v>55</v>
      </c>
      <c r="B3446" s="30" t="s">
        <v>69</v>
      </c>
      <c r="C3446" s="30" t="s">
        <v>64</v>
      </c>
      <c r="D3446" s="301" t="s">
        <v>277</v>
      </c>
      <c r="E3446" s="301"/>
      <c r="F3446" s="301"/>
      <c r="G3446" s="301"/>
    </row>
    <row r="3447" spans="1:7" hidden="1">
      <c r="A3447" s="27" t="s">
        <v>55</v>
      </c>
      <c r="B3447" s="30" t="s">
        <v>70</v>
      </c>
      <c r="C3447" s="30" t="s">
        <v>64</v>
      </c>
      <c r="D3447" s="301" t="s">
        <v>577</v>
      </c>
      <c r="E3447" s="301"/>
      <c r="F3447" s="301"/>
      <c r="G3447" s="301"/>
    </row>
    <row r="3448" spans="1:7" hidden="1">
      <c r="A3448" s="27" t="s">
        <v>55</v>
      </c>
      <c r="B3448" s="30" t="s">
        <v>71</v>
      </c>
      <c r="C3448" s="30" t="s">
        <v>64</v>
      </c>
      <c r="D3448" s="301" t="s">
        <v>578</v>
      </c>
      <c r="E3448" s="301"/>
      <c r="F3448" s="301"/>
      <c r="G3448" s="301"/>
    </row>
    <row r="3449" spans="1:7" hidden="1">
      <c r="A3449" s="27" t="s">
        <v>55</v>
      </c>
      <c r="B3449" s="30" t="s">
        <v>72</v>
      </c>
      <c r="C3449" s="30" t="s">
        <v>64</v>
      </c>
      <c r="D3449" s="301" t="s">
        <v>376</v>
      </c>
      <c r="E3449" s="301"/>
      <c r="F3449" s="301"/>
      <c r="G3449" s="301"/>
    </row>
    <row r="3450" spans="1:7" hidden="1">
      <c r="A3450" s="27" t="s">
        <v>55</v>
      </c>
      <c r="B3450" s="30" t="s">
        <v>73</v>
      </c>
      <c r="C3450" s="30" t="s">
        <v>64</v>
      </c>
      <c r="D3450" s="301" t="s">
        <v>579</v>
      </c>
      <c r="E3450" s="301"/>
      <c r="F3450" s="301"/>
      <c r="G3450" s="301"/>
    </row>
    <row r="3451" spans="1:7" hidden="1">
      <c r="A3451" s="27" t="s">
        <v>55</v>
      </c>
      <c r="B3451" s="30" t="s">
        <v>75</v>
      </c>
      <c r="C3451" s="30" t="s">
        <v>64</v>
      </c>
      <c r="D3451" s="301" t="s">
        <v>580</v>
      </c>
      <c r="E3451" s="301"/>
      <c r="F3451" s="301"/>
      <c r="G3451" s="301"/>
    </row>
    <row r="3452" spans="1:7" hidden="1">
      <c r="A3452" s="27" t="s">
        <v>55</v>
      </c>
      <c r="B3452" s="30" t="s">
        <v>78</v>
      </c>
      <c r="C3452" s="30" t="s">
        <v>64</v>
      </c>
      <c r="D3452" s="301" t="s">
        <v>300</v>
      </c>
      <c r="E3452" s="301"/>
      <c r="F3452" s="301"/>
      <c r="G3452" s="301"/>
    </row>
    <row r="3453" spans="1:7" hidden="1">
      <c r="A3453" s="27" t="s">
        <v>55</v>
      </c>
      <c r="B3453" s="30" t="s">
        <v>79</v>
      </c>
      <c r="C3453" s="30" t="s">
        <v>64</v>
      </c>
      <c r="D3453" s="301" t="s">
        <v>460</v>
      </c>
      <c r="E3453" s="301"/>
      <c r="F3453" s="301"/>
      <c r="G3453" s="301"/>
    </row>
    <row r="3454" spans="1:7" hidden="1">
      <c r="A3454" s="27" t="s">
        <v>55</v>
      </c>
      <c r="B3454" s="30" t="s">
        <v>80</v>
      </c>
      <c r="C3454" s="30" t="s">
        <v>64</v>
      </c>
      <c r="D3454" s="301" t="s">
        <v>581</v>
      </c>
      <c r="E3454" s="301"/>
      <c r="F3454" s="301"/>
      <c r="G3454" s="301"/>
    </row>
    <row r="3455" spans="1:7" ht="53.45" hidden="1" customHeight="1">
      <c r="A3455" s="27" t="s">
        <v>81</v>
      </c>
      <c r="B3455" s="28" t="s">
        <v>82</v>
      </c>
      <c r="C3455" s="30" t="s">
        <v>64</v>
      </c>
      <c r="D3455" s="348" t="s">
        <v>587</v>
      </c>
      <c r="E3455" s="348"/>
      <c r="F3455" s="348"/>
      <c r="G3455" s="348"/>
    </row>
    <row r="3456" spans="1:7" ht="21.75" hidden="1" customHeight="1">
      <c r="A3456" s="27" t="s">
        <v>55</v>
      </c>
      <c r="B3456" s="28" t="s">
        <v>83</v>
      </c>
      <c r="C3456" s="30" t="s">
        <v>64</v>
      </c>
      <c r="D3456" s="262" t="s">
        <v>84</v>
      </c>
      <c r="E3456" s="32" t="s">
        <v>85</v>
      </c>
      <c r="F3456" s="266" t="s">
        <v>86</v>
      </c>
      <c r="G3456" s="28" t="s">
        <v>87</v>
      </c>
    </row>
    <row r="3457" spans="1:7" ht="21.75" hidden="1" customHeight="1">
      <c r="A3457" s="27" t="s">
        <v>55</v>
      </c>
      <c r="B3457" s="5" t="s">
        <v>88</v>
      </c>
      <c r="C3457" s="30" t="s">
        <v>64</v>
      </c>
      <c r="D3457" s="262" t="s">
        <v>89</v>
      </c>
      <c r="E3457" s="32" t="s">
        <v>90</v>
      </c>
      <c r="F3457" s="266" t="s">
        <v>91</v>
      </c>
      <c r="G3457" s="28" t="s">
        <v>92</v>
      </c>
    </row>
    <row r="3458" spans="1:7" ht="21.75" hidden="1" customHeight="1">
      <c r="A3458" s="27" t="s">
        <v>55</v>
      </c>
      <c r="B3458" s="5" t="s">
        <v>93</v>
      </c>
      <c r="C3458" s="30" t="s">
        <v>64</v>
      </c>
      <c r="D3458" s="262" t="s">
        <v>94</v>
      </c>
      <c r="E3458" s="32" t="s">
        <v>90</v>
      </c>
      <c r="F3458" s="266" t="s">
        <v>95</v>
      </c>
      <c r="G3458" s="28" t="s">
        <v>92</v>
      </c>
    </row>
    <row r="3459" spans="1:7" ht="21.75" hidden="1" customHeight="1">
      <c r="A3459" s="27" t="s">
        <v>55</v>
      </c>
      <c r="B3459" s="5" t="s">
        <v>96</v>
      </c>
      <c r="C3459" s="30" t="s">
        <v>64</v>
      </c>
      <c r="D3459" s="262" t="s">
        <v>89</v>
      </c>
      <c r="E3459" s="32" t="s">
        <v>90</v>
      </c>
      <c r="F3459" s="266" t="s">
        <v>97</v>
      </c>
      <c r="G3459" s="28" t="s">
        <v>92</v>
      </c>
    </row>
    <row r="3460" spans="1:7" ht="21.75" hidden="1" customHeight="1">
      <c r="A3460" s="27" t="s">
        <v>55</v>
      </c>
      <c r="B3460" s="5" t="s">
        <v>98</v>
      </c>
      <c r="C3460" s="30" t="s">
        <v>64</v>
      </c>
      <c r="D3460" s="262" t="s">
        <v>99</v>
      </c>
      <c r="E3460" s="32" t="s">
        <v>90</v>
      </c>
      <c r="F3460" s="266" t="s">
        <v>100</v>
      </c>
      <c r="G3460" s="28" t="s">
        <v>92</v>
      </c>
    </row>
    <row r="3461" spans="1:7" ht="21.75" hidden="1" customHeight="1">
      <c r="A3461" s="27" t="s">
        <v>55</v>
      </c>
      <c r="B3461" s="5" t="s">
        <v>101</v>
      </c>
      <c r="C3461" s="30" t="s">
        <v>64</v>
      </c>
      <c r="D3461" s="262" t="s">
        <v>99</v>
      </c>
      <c r="E3461" s="32" t="s">
        <v>90</v>
      </c>
      <c r="F3461" s="266" t="s">
        <v>102</v>
      </c>
      <c r="G3461" s="28" t="s">
        <v>103</v>
      </c>
    </row>
    <row r="3462" spans="1:7" ht="21.75" hidden="1" customHeight="1">
      <c r="A3462" s="27" t="s">
        <v>55</v>
      </c>
      <c r="B3462" s="5" t="s">
        <v>104</v>
      </c>
      <c r="C3462" s="30" t="s">
        <v>64</v>
      </c>
      <c r="D3462" s="262" t="s">
        <v>94</v>
      </c>
      <c r="E3462" s="32" t="s">
        <v>90</v>
      </c>
      <c r="F3462" s="266" t="s">
        <v>105</v>
      </c>
      <c r="G3462" s="28" t="s">
        <v>106</v>
      </c>
    </row>
    <row r="3463" spans="1:7" ht="21.75" hidden="1" customHeight="1">
      <c r="A3463" s="27" t="s">
        <v>55</v>
      </c>
      <c r="B3463" s="5" t="s">
        <v>107</v>
      </c>
      <c r="C3463" s="30" t="s">
        <v>64</v>
      </c>
      <c r="D3463" s="262" t="s">
        <v>108</v>
      </c>
      <c r="E3463" s="32" t="s">
        <v>90</v>
      </c>
      <c r="F3463" s="266" t="s">
        <v>109</v>
      </c>
      <c r="G3463" s="28" t="s">
        <v>110</v>
      </c>
    </row>
    <row r="3464" spans="1:7" ht="21.75" hidden="1" customHeight="1">
      <c r="A3464" s="27" t="s">
        <v>55</v>
      </c>
      <c r="B3464" s="28" t="s">
        <v>111</v>
      </c>
      <c r="C3464" s="30" t="s">
        <v>64</v>
      </c>
      <c r="D3464" s="5" t="s">
        <v>112</v>
      </c>
      <c r="E3464" s="32" t="s">
        <v>90</v>
      </c>
      <c r="F3464" s="266" t="s">
        <v>113</v>
      </c>
      <c r="G3464" s="28" t="s">
        <v>110</v>
      </c>
    </row>
    <row r="3465" spans="1:7" ht="21.75" hidden="1" customHeight="1">
      <c r="A3465" s="27" t="s">
        <v>55</v>
      </c>
      <c r="B3465" s="28" t="s">
        <v>114</v>
      </c>
      <c r="C3465" s="30" t="s">
        <v>64</v>
      </c>
      <c r="D3465" s="262" t="s">
        <v>115</v>
      </c>
      <c r="E3465" s="32" t="s">
        <v>90</v>
      </c>
      <c r="F3465" s="266" t="s">
        <v>116</v>
      </c>
      <c r="G3465" s="28" t="s">
        <v>110</v>
      </c>
    </row>
    <row r="3466" spans="1:7" ht="21.75" hidden="1" customHeight="1">
      <c r="A3466" s="27" t="s">
        <v>55</v>
      </c>
      <c r="B3466" s="28" t="s">
        <v>117</v>
      </c>
      <c r="C3466" s="30" t="s">
        <v>64</v>
      </c>
      <c r="D3466" s="262" t="s">
        <v>94</v>
      </c>
      <c r="E3466" s="32" t="s">
        <v>90</v>
      </c>
      <c r="F3466" s="266" t="s">
        <v>118</v>
      </c>
      <c r="G3466" s="28" t="s">
        <v>110</v>
      </c>
    </row>
    <row r="3467" spans="1:7" ht="21.75" hidden="1" customHeight="1">
      <c r="A3467" s="27" t="s">
        <v>55</v>
      </c>
      <c r="B3467" s="28" t="s">
        <v>119</v>
      </c>
      <c r="C3467" s="30" t="s">
        <v>64</v>
      </c>
      <c r="D3467" s="262" t="s">
        <v>120</v>
      </c>
      <c r="E3467" s="32" t="s">
        <v>90</v>
      </c>
      <c r="F3467" s="266" t="s">
        <v>121</v>
      </c>
      <c r="G3467" s="28" t="s">
        <v>110</v>
      </c>
    </row>
    <row r="3468" spans="1:7" ht="21.75" hidden="1" customHeight="1">
      <c r="A3468" s="27" t="s">
        <v>55</v>
      </c>
      <c r="B3468" s="28" t="s">
        <v>122</v>
      </c>
      <c r="C3468" s="30" t="s">
        <v>64</v>
      </c>
      <c r="D3468" s="262" t="s">
        <v>108</v>
      </c>
      <c r="E3468" s="32" t="s">
        <v>90</v>
      </c>
      <c r="F3468" s="266" t="s">
        <v>123</v>
      </c>
      <c r="G3468" s="28" t="s">
        <v>110</v>
      </c>
    </row>
    <row r="3469" spans="1:7" ht="21.75" hidden="1" customHeight="1">
      <c r="A3469" s="27" t="s">
        <v>55</v>
      </c>
      <c r="B3469" s="28" t="s">
        <v>124</v>
      </c>
      <c r="C3469" s="30" t="s">
        <v>64</v>
      </c>
      <c r="D3469" s="262" t="s">
        <v>108</v>
      </c>
      <c r="E3469" s="32" t="s">
        <v>90</v>
      </c>
      <c r="F3469" s="266" t="s">
        <v>125</v>
      </c>
      <c r="G3469" s="28" t="s">
        <v>126</v>
      </c>
    </row>
    <row r="3470" spans="1:7" ht="21.75" hidden="1" customHeight="1">
      <c r="A3470" s="27" t="s">
        <v>55</v>
      </c>
      <c r="B3470" s="28" t="s">
        <v>127</v>
      </c>
      <c r="C3470" s="30" t="s">
        <v>64</v>
      </c>
      <c r="D3470" s="262" t="s">
        <v>108</v>
      </c>
      <c r="E3470" s="32" t="s">
        <v>90</v>
      </c>
      <c r="F3470" s="266" t="s">
        <v>128</v>
      </c>
      <c r="G3470" s="28" t="s">
        <v>129</v>
      </c>
    </row>
    <row r="3471" spans="1:7" ht="21.75" hidden="1" customHeight="1">
      <c r="A3471" s="27" t="s">
        <v>55</v>
      </c>
      <c r="B3471" s="28" t="s">
        <v>130</v>
      </c>
      <c r="C3471" s="30" t="s">
        <v>64</v>
      </c>
      <c r="D3471" s="262" t="s">
        <v>131</v>
      </c>
      <c r="E3471" s="32" t="s">
        <v>90</v>
      </c>
      <c r="F3471" s="266" t="s">
        <v>132</v>
      </c>
      <c r="G3471" s="28" t="s">
        <v>129</v>
      </c>
    </row>
    <row r="3472" spans="1:7" ht="21.75" hidden="1" customHeight="1">
      <c r="A3472" s="27" t="s">
        <v>55</v>
      </c>
      <c r="B3472" s="5" t="s">
        <v>133</v>
      </c>
      <c r="C3472" s="30" t="s">
        <v>64</v>
      </c>
      <c r="D3472" s="262" t="s">
        <v>134</v>
      </c>
      <c r="E3472" s="32" t="s">
        <v>90</v>
      </c>
      <c r="F3472" s="266" t="s">
        <v>135</v>
      </c>
      <c r="G3472" s="28" t="s">
        <v>129</v>
      </c>
    </row>
    <row r="3473" spans="1:7" ht="21.75" hidden="1" customHeight="1">
      <c r="A3473" s="27" t="s">
        <v>55</v>
      </c>
      <c r="B3473" s="28" t="s">
        <v>136</v>
      </c>
      <c r="C3473" s="30" t="s">
        <v>64</v>
      </c>
      <c r="D3473" s="262" t="s">
        <v>131</v>
      </c>
      <c r="E3473" s="32" t="s">
        <v>90</v>
      </c>
      <c r="F3473" s="266" t="s">
        <v>137</v>
      </c>
      <c r="G3473" s="28" t="s">
        <v>129</v>
      </c>
    </row>
    <row r="3474" spans="1:7" ht="21.75" hidden="1" customHeight="1">
      <c r="A3474" s="27" t="s">
        <v>55</v>
      </c>
      <c r="B3474" s="28" t="s">
        <v>138</v>
      </c>
      <c r="C3474" s="30" t="s">
        <v>64</v>
      </c>
      <c r="D3474" s="262" t="s">
        <v>131</v>
      </c>
      <c r="E3474" s="32" t="s">
        <v>90</v>
      </c>
      <c r="F3474" s="266" t="s">
        <v>139</v>
      </c>
      <c r="G3474" s="28" t="s">
        <v>87</v>
      </c>
    </row>
    <row r="3475" spans="1:7" ht="21.75" hidden="1" customHeight="1">
      <c r="A3475" s="27" t="s">
        <v>55</v>
      </c>
      <c r="B3475" s="28" t="s">
        <v>140</v>
      </c>
      <c r="C3475" s="30" t="s">
        <v>64</v>
      </c>
      <c r="D3475" s="262" t="s">
        <v>94</v>
      </c>
      <c r="E3475" s="32" t="s">
        <v>90</v>
      </c>
      <c r="F3475" s="266" t="s">
        <v>141</v>
      </c>
      <c r="G3475" s="28" t="s">
        <v>87</v>
      </c>
    </row>
    <row r="3476" spans="1:7" ht="21.75" hidden="1" customHeight="1">
      <c r="A3476" s="27" t="s">
        <v>55</v>
      </c>
      <c r="B3476" s="28" t="s">
        <v>142</v>
      </c>
      <c r="C3476" s="30" t="s">
        <v>64</v>
      </c>
      <c r="D3476" s="262" t="s">
        <v>94</v>
      </c>
      <c r="E3476" s="32" t="s">
        <v>90</v>
      </c>
      <c r="F3476" s="266" t="s">
        <v>143</v>
      </c>
      <c r="G3476" s="28" t="s">
        <v>144</v>
      </c>
    </row>
    <row r="3477" spans="1:7" ht="21.75" hidden="1" customHeight="1">
      <c r="A3477" s="27" t="s">
        <v>55</v>
      </c>
      <c r="B3477" s="28" t="s">
        <v>145</v>
      </c>
      <c r="C3477" s="30" t="s">
        <v>64</v>
      </c>
      <c r="D3477" s="262" t="s">
        <v>99</v>
      </c>
      <c r="E3477" s="32" t="s">
        <v>90</v>
      </c>
      <c r="F3477" s="266" t="s">
        <v>146</v>
      </c>
      <c r="G3477" s="28" t="s">
        <v>147</v>
      </c>
    </row>
    <row r="3478" spans="1:7" ht="21.75" hidden="1" customHeight="1">
      <c r="A3478" s="27" t="s">
        <v>55</v>
      </c>
      <c r="B3478" s="28" t="s">
        <v>148</v>
      </c>
      <c r="C3478" s="30" t="s">
        <v>64</v>
      </c>
      <c r="D3478" s="262" t="s">
        <v>99</v>
      </c>
      <c r="E3478" s="32" t="s">
        <v>90</v>
      </c>
      <c r="F3478" s="266" t="s">
        <v>149</v>
      </c>
      <c r="G3478" s="28" t="s">
        <v>150</v>
      </c>
    </row>
    <row r="3479" spans="1:7" ht="21.75" hidden="1" customHeight="1">
      <c r="A3479" s="27" t="s">
        <v>55</v>
      </c>
      <c r="B3479" s="5" t="s">
        <v>151</v>
      </c>
      <c r="C3479" s="30" t="s">
        <v>64</v>
      </c>
      <c r="D3479" s="262" t="s">
        <v>99</v>
      </c>
      <c r="E3479" s="32" t="s">
        <v>90</v>
      </c>
      <c r="F3479" s="5" t="s">
        <v>152</v>
      </c>
      <c r="G3479" s="33" t="s">
        <v>147</v>
      </c>
    </row>
    <row r="3480" spans="1:7" ht="21.75" hidden="1" customHeight="1">
      <c r="A3480" s="27" t="s">
        <v>55</v>
      </c>
      <c r="B3480" s="5" t="s">
        <v>153</v>
      </c>
      <c r="C3480" s="30" t="s">
        <v>64</v>
      </c>
      <c r="D3480" s="33" t="s">
        <v>94</v>
      </c>
      <c r="E3480" s="32" t="s">
        <v>90</v>
      </c>
      <c r="F3480" s="5" t="s">
        <v>154</v>
      </c>
      <c r="G3480" s="33" t="s">
        <v>155</v>
      </c>
    </row>
    <row r="3481" spans="1:7" ht="21.75" hidden="1" customHeight="1">
      <c r="A3481" s="27" t="s">
        <v>55</v>
      </c>
      <c r="B3481" s="5" t="s">
        <v>156</v>
      </c>
      <c r="C3481" s="30" t="s">
        <v>64</v>
      </c>
      <c r="D3481" s="33" t="s">
        <v>115</v>
      </c>
      <c r="E3481" s="32" t="s">
        <v>90</v>
      </c>
      <c r="F3481" s="5" t="s">
        <v>157</v>
      </c>
      <c r="G3481" s="33" t="s">
        <v>155</v>
      </c>
    </row>
    <row r="3482" spans="1:7" ht="21.75" hidden="1" customHeight="1">
      <c r="A3482" s="27" t="s">
        <v>55</v>
      </c>
      <c r="B3482" s="5" t="s">
        <v>158</v>
      </c>
      <c r="C3482" s="30" t="s">
        <v>64</v>
      </c>
      <c r="D3482" s="33" t="s">
        <v>99</v>
      </c>
      <c r="E3482" s="32" t="s">
        <v>90</v>
      </c>
      <c r="F3482" s="5" t="s">
        <v>159</v>
      </c>
      <c r="G3482" s="33" t="s">
        <v>155</v>
      </c>
    </row>
    <row r="3483" spans="1:7" ht="21.75" hidden="1" customHeight="1">
      <c r="A3483" s="27" t="s">
        <v>55</v>
      </c>
      <c r="B3483" s="5" t="s">
        <v>160</v>
      </c>
      <c r="C3483" s="30" t="s">
        <v>64</v>
      </c>
      <c r="D3483" s="33" t="s">
        <v>161</v>
      </c>
      <c r="E3483" s="32"/>
      <c r="F3483" s="266"/>
      <c r="G3483" s="28"/>
    </row>
    <row r="3484" spans="1:7" ht="21.75" hidden="1" customHeight="1">
      <c r="A3484" s="27" t="s">
        <v>55</v>
      </c>
      <c r="C3484" s="30" t="s">
        <v>64</v>
      </c>
      <c r="E3484" s="32"/>
      <c r="F3484" s="266"/>
      <c r="G3484" s="28"/>
    </row>
    <row r="3485" spans="1:7" ht="21.75" hidden="1" customHeight="1">
      <c r="A3485" s="27" t="s">
        <v>55</v>
      </c>
      <c r="C3485" s="30" t="s">
        <v>64</v>
      </c>
      <c r="E3485" s="32"/>
      <c r="F3485" s="266"/>
      <c r="G3485" s="28"/>
    </row>
    <row r="3486" spans="1:7" ht="21.75" hidden="1" customHeight="1">
      <c r="A3486" s="27" t="s">
        <v>55</v>
      </c>
      <c r="C3486" s="30" t="s">
        <v>64</v>
      </c>
      <c r="E3486" s="32"/>
      <c r="F3486" s="266"/>
      <c r="G3486" s="28"/>
    </row>
    <row r="3487" spans="1:7" ht="21.75" hidden="1" customHeight="1">
      <c r="A3487" s="27" t="s">
        <v>55</v>
      </c>
      <c r="C3487" s="30" t="s">
        <v>64</v>
      </c>
      <c r="E3487" s="32"/>
      <c r="F3487" s="266"/>
      <c r="G3487" s="28"/>
    </row>
    <row r="3488" spans="1:7" ht="21.75" hidden="1" customHeight="1">
      <c r="A3488" s="27" t="s">
        <v>55</v>
      </c>
      <c r="B3488" s="5" t="s">
        <v>116</v>
      </c>
      <c r="C3488" s="30" t="s">
        <v>64</v>
      </c>
      <c r="D3488" s="33" t="s">
        <v>161</v>
      </c>
      <c r="E3488" s="34"/>
      <c r="F3488" s="266" t="s">
        <v>162</v>
      </c>
      <c r="G3488" s="28" t="s">
        <v>147</v>
      </c>
    </row>
    <row r="3489" spans="1:9" ht="21.75" hidden="1" customHeight="1">
      <c r="A3489" s="27" t="s">
        <v>55</v>
      </c>
      <c r="B3489" s="28" t="s">
        <v>138</v>
      </c>
      <c r="C3489" s="30" t="s">
        <v>64</v>
      </c>
      <c r="D3489" s="262" t="s">
        <v>131</v>
      </c>
      <c r="E3489" s="32"/>
      <c r="F3489" s="266"/>
      <c r="G3489" s="28"/>
    </row>
    <row r="3490" spans="1:9" ht="8.25" hidden="1" customHeight="1">
      <c r="A3490" s="19"/>
      <c r="B3490" s="314"/>
      <c r="C3490" s="314"/>
      <c r="D3490" s="314"/>
      <c r="E3490" s="314"/>
      <c r="F3490" s="314"/>
      <c r="G3490" s="314"/>
    </row>
    <row r="3491" spans="1:9" ht="7.35" hidden="1" customHeight="1">
      <c r="A3491" s="19"/>
      <c r="B3491" s="263"/>
      <c r="C3491" s="209"/>
      <c r="D3491" s="263"/>
      <c r="E3491" s="263"/>
      <c r="F3491" s="263"/>
      <c r="G3491" s="263"/>
    </row>
    <row r="3492" spans="1:9" ht="18.600000000000001" hidden="1" customHeight="1">
      <c r="A3492" s="303" t="s">
        <v>493</v>
      </c>
      <c r="B3492" s="303"/>
      <c r="C3492" s="303"/>
      <c r="D3492" s="303"/>
      <c r="E3492" s="303"/>
      <c r="F3492" s="303"/>
    </row>
    <row r="3493" spans="1:9" hidden="1">
      <c r="A3493" s="24" t="s">
        <v>288</v>
      </c>
      <c r="B3493" s="22" t="s">
        <v>528</v>
      </c>
      <c r="C3493" s="22"/>
      <c r="D3493" s="22"/>
      <c r="E3493" s="303"/>
      <c r="F3493" s="303"/>
    </row>
    <row r="3494" spans="1:9" ht="34.35" hidden="1" customHeight="1">
      <c r="A3494" s="290" t="s">
        <v>518</v>
      </c>
      <c r="B3494" s="290"/>
      <c r="C3494" s="290"/>
      <c r="D3494" s="290"/>
      <c r="E3494" s="290"/>
      <c r="F3494" s="290"/>
      <c r="G3494" s="290"/>
    </row>
    <row r="3495" spans="1:9" ht="33" hidden="1" customHeight="1">
      <c r="A3495" s="41" t="s">
        <v>55</v>
      </c>
      <c r="B3495" s="291" t="s">
        <v>583</v>
      </c>
      <c r="C3495" s="291"/>
      <c r="D3495" s="291"/>
      <c r="E3495" s="291"/>
      <c r="F3495" s="291"/>
      <c r="G3495" s="291"/>
      <c r="I3495" s="19">
        <f>3300000000/1.08</f>
        <v>3055555555.5555553</v>
      </c>
    </row>
    <row r="3496" spans="1:9" ht="33" hidden="1" customHeight="1">
      <c r="A3496" s="41" t="s">
        <v>55</v>
      </c>
      <c r="B3496" s="291" t="s">
        <v>584</v>
      </c>
      <c r="C3496" s="291"/>
      <c r="D3496" s="291"/>
      <c r="E3496" s="291"/>
      <c r="F3496" s="291"/>
      <c r="G3496" s="291"/>
      <c r="I3496" s="19">
        <f>3350000000/1.08</f>
        <v>3101851851.8518515</v>
      </c>
    </row>
    <row r="3497" spans="1:9" ht="40.700000000000003" hidden="1" customHeight="1">
      <c r="A3497" s="41" t="s">
        <v>55</v>
      </c>
      <c r="B3497" s="291" t="s">
        <v>585</v>
      </c>
      <c r="C3497" s="291"/>
      <c r="D3497" s="291"/>
      <c r="E3497" s="291"/>
      <c r="F3497" s="291"/>
      <c r="G3497" s="291"/>
      <c r="I3497" s="19">
        <f>3640000000/1.08</f>
        <v>3370370370.3703699</v>
      </c>
    </row>
    <row r="3498" spans="1:9" hidden="1">
      <c r="A3498" s="45" t="s">
        <v>81</v>
      </c>
      <c r="B3498" s="350" t="s">
        <v>484</v>
      </c>
      <c r="C3498" s="350"/>
      <c r="D3498" s="350"/>
      <c r="E3498" s="350"/>
      <c r="F3498" s="350"/>
    </row>
    <row r="3499" spans="1:9" ht="4.3499999999999996" hidden="1" customHeight="1">
      <c r="A3499" s="45"/>
      <c r="B3499" s="264"/>
      <c r="C3499" s="48"/>
      <c r="D3499" s="264"/>
      <c r="E3499" s="264"/>
      <c r="F3499" s="264"/>
    </row>
    <row r="3500" spans="1:9" ht="31.5" hidden="1">
      <c r="A3500" s="45"/>
      <c r="B3500" s="6" t="s">
        <v>261</v>
      </c>
      <c r="C3500" s="48"/>
      <c r="D3500" s="170" t="s">
        <v>519</v>
      </c>
      <c r="E3500" s="170" t="s">
        <v>520</v>
      </c>
      <c r="F3500" s="170" t="s">
        <v>521</v>
      </c>
    </row>
    <row r="3501" spans="1:9" ht="12.6" hidden="1" customHeight="1">
      <c r="A3501" s="45"/>
      <c r="B3501" s="177"/>
      <c r="C3501" s="48"/>
      <c r="D3501" s="171" t="s">
        <v>522</v>
      </c>
      <c r="E3501" s="172" t="s">
        <v>523</v>
      </c>
      <c r="F3501" s="172" t="s">
        <v>524</v>
      </c>
    </row>
    <row r="3502" spans="1:9" hidden="1">
      <c r="A3502" s="45"/>
      <c r="B3502" s="160" t="s">
        <v>20</v>
      </c>
      <c r="C3502" s="48"/>
      <c r="D3502" s="161">
        <v>0.5</v>
      </c>
      <c r="E3502" s="173">
        <v>0.9</v>
      </c>
      <c r="F3502" s="174">
        <f>D3502*E3502/D3506</f>
        <v>0.45</v>
      </c>
    </row>
    <row r="3503" spans="1:9" hidden="1">
      <c r="A3503" s="45"/>
      <c r="B3503" s="160" t="s">
        <v>265</v>
      </c>
      <c r="C3503" s="48"/>
      <c r="D3503" s="161">
        <v>0.2</v>
      </c>
      <c r="E3503" s="173">
        <v>0.85</v>
      </c>
      <c r="F3503" s="174">
        <f>D3503*E3503/D3506</f>
        <v>0.17</v>
      </c>
    </row>
    <row r="3504" spans="1:9" hidden="1">
      <c r="A3504" s="45"/>
      <c r="B3504" s="160" t="s">
        <v>266</v>
      </c>
      <c r="C3504" s="48"/>
      <c r="D3504" s="161">
        <v>0.2</v>
      </c>
      <c r="E3504" s="173">
        <v>0.8</v>
      </c>
      <c r="F3504" s="174">
        <f>D3504*E3504/D3506</f>
        <v>0.16000000000000003</v>
      </c>
    </row>
    <row r="3505" spans="1:9" hidden="1">
      <c r="A3505" s="45"/>
      <c r="B3505" s="179" t="s">
        <v>267</v>
      </c>
      <c r="C3505" s="48"/>
      <c r="D3505" s="180">
        <v>0.1</v>
      </c>
      <c r="E3505" s="181">
        <v>0.8</v>
      </c>
      <c r="F3505" s="174">
        <f>D3505*E3505/D3506</f>
        <v>8.0000000000000016E-2</v>
      </c>
    </row>
    <row r="3506" spans="1:9" ht="13.35" hidden="1" customHeight="1">
      <c r="A3506" s="49"/>
      <c r="B3506" s="170" t="s">
        <v>525</v>
      </c>
      <c r="C3506" s="177"/>
      <c r="D3506" s="183">
        <v>1</v>
      </c>
      <c r="E3506" s="175"/>
      <c r="F3506" s="176">
        <f>SUM(F3502:F3505)</f>
        <v>0.8600000000000001</v>
      </c>
    </row>
    <row r="3507" spans="1:9" ht="14.45" hidden="1" customHeight="1">
      <c r="A3507" s="49"/>
      <c r="B3507" s="178" t="s">
        <v>485</v>
      </c>
      <c r="C3507" s="177"/>
      <c r="D3507" s="175"/>
      <c r="E3507" s="177"/>
      <c r="F3507" s="182">
        <f>F3506</f>
        <v>0.8600000000000001</v>
      </c>
    </row>
    <row r="3508" spans="1:9" ht="6.6" hidden="1" customHeight="1">
      <c r="A3508" s="49"/>
      <c r="B3508" s="184"/>
      <c r="D3508" s="185"/>
      <c r="F3508" s="186"/>
    </row>
    <row r="3509" spans="1:9" s="22" customFormat="1" ht="17.45" hidden="1" customHeight="1">
      <c r="A3509" s="164" t="s">
        <v>310</v>
      </c>
      <c r="B3509" s="23" t="s">
        <v>529</v>
      </c>
      <c r="C3509" s="23"/>
      <c r="D3509" s="23"/>
      <c r="E3509" s="23"/>
      <c r="F3509" s="23"/>
      <c r="I3509" s="23"/>
    </row>
    <row r="3510" spans="1:9" hidden="1">
      <c r="A3510" s="351" t="s">
        <v>1</v>
      </c>
      <c r="B3510" s="351" t="s">
        <v>486</v>
      </c>
      <c r="C3510" s="352" t="s">
        <v>6</v>
      </c>
      <c r="D3510" s="351" t="s">
        <v>526</v>
      </c>
      <c r="E3510" s="351"/>
      <c r="F3510" s="351"/>
    </row>
    <row r="3511" spans="1:9" hidden="1">
      <c r="A3511" s="351"/>
      <c r="B3511" s="351"/>
      <c r="C3511" s="353"/>
      <c r="D3511" s="265" t="s">
        <v>589</v>
      </c>
      <c r="E3511" s="265" t="s">
        <v>590</v>
      </c>
      <c r="F3511" s="265" t="s">
        <v>591</v>
      </c>
      <c r="I3511" s="54" t="s">
        <v>582</v>
      </c>
    </row>
    <row r="3512" spans="1:9" hidden="1">
      <c r="A3512" s="54">
        <v>1</v>
      </c>
      <c r="B3512" s="162" t="e">
        <f>D3439</f>
        <v>#REF!</v>
      </c>
      <c r="C3512" s="119">
        <v>1</v>
      </c>
      <c r="D3512" s="163">
        <v>9665000000</v>
      </c>
      <c r="E3512" s="163">
        <v>9495000000</v>
      </c>
      <c r="F3512" s="163">
        <v>9510000000</v>
      </c>
    </row>
    <row r="3513" spans="1:9" ht="7.35" hidden="1" customHeight="1">
      <c r="A3513" s="49"/>
      <c r="B3513" s="19"/>
      <c r="C3513" s="19"/>
      <c r="D3513" s="19"/>
      <c r="E3513" s="19"/>
      <c r="F3513" s="19"/>
    </row>
    <row r="3514" spans="1:9" hidden="1">
      <c r="A3514" s="164" t="s">
        <v>275</v>
      </c>
      <c r="B3514" s="23" t="s">
        <v>530</v>
      </c>
      <c r="C3514" s="23"/>
      <c r="D3514" s="23"/>
      <c r="E3514" s="23"/>
      <c r="F3514" s="23"/>
    </row>
    <row r="3515" spans="1:9" ht="15" hidden="1" customHeight="1">
      <c r="A3515" s="49"/>
      <c r="B3515" s="19"/>
      <c r="C3515" s="19"/>
      <c r="D3515" s="19"/>
      <c r="E3515" s="19"/>
      <c r="F3515" s="134" t="s">
        <v>270</v>
      </c>
    </row>
    <row r="3516" spans="1:9" hidden="1">
      <c r="A3516" s="265" t="s">
        <v>1</v>
      </c>
      <c r="B3516" s="292" t="s">
        <v>490</v>
      </c>
      <c r="C3516" s="293"/>
      <c r="D3516" s="293"/>
      <c r="E3516" s="294"/>
      <c r="F3516" s="265" t="s">
        <v>491</v>
      </c>
    </row>
    <row r="3517" spans="1:9" hidden="1">
      <c r="A3517" s="54">
        <v>1</v>
      </c>
      <c r="B3517" s="295" t="s">
        <v>586</v>
      </c>
      <c r="C3517" s="296">
        <f>ROUNDDOWN(AVERAGE(D3512:F3512),-6)</f>
        <v>9556000000</v>
      </c>
      <c r="D3517" s="296"/>
      <c r="E3517" s="297"/>
      <c r="F3517" s="119">
        <f>ROUNDDOWN(AVERAGE(D3512:F3512),-6)</f>
        <v>9556000000</v>
      </c>
    </row>
    <row r="3518" spans="1:9" hidden="1">
      <c r="A3518" s="54">
        <v>2</v>
      </c>
      <c r="B3518" s="295" t="s">
        <v>269</v>
      </c>
      <c r="C3518" s="296" t="e">
        <f>#REF!</f>
        <v>#REF!</v>
      </c>
      <c r="D3518" s="296"/>
      <c r="E3518" s="297"/>
      <c r="F3518" s="165">
        <f>F3507</f>
        <v>0.8600000000000001</v>
      </c>
    </row>
    <row r="3519" spans="1:9" hidden="1">
      <c r="A3519" s="265">
        <v>3</v>
      </c>
      <c r="B3519" s="298" t="s">
        <v>527</v>
      </c>
      <c r="C3519" s="299" t="e">
        <f>ROUND(C3517*C3518,-6)</f>
        <v>#REF!</v>
      </c>
      <c r="D3519" s="299"/>
      <c r="E3519" s="300"/>
      <c r="F3519" s="166">
        <f>ROUND(F3517*F3518,-8)</f>
        <v>8200000000</v>
      </c>
    </row>
    <row r="3520" spans="1:9" hidden="1">
      <c r="A3520" s="303" t="s">
        <v>531</v>
      </c>
      <c r="B3520" s="303"/>
      <c r="C3520" s="303"/>
      <c r="D3520" s="303"/>
      <c r="E3520" s="303"/>
      <c r="F3520" s="303"/>
    </row>
    <row r="3521" spans="1:7" ht="13.35" hidden="1" customHeight="1">
      <c r="A3521" s="52"/>
      <c r="F3521" s="134" t="s">
        <v>270</v>
      </c>
    </row>
    <row r="3522" spans="1:7" hidden="1">
      <c r="A3522" s="307" t="s">
        <v>271</v>
      </c>
      <c r="B3522" s="308"/>
      <c r="C3522" s="309"/>
      <c r="D3522" s="135" t="s">
        <v>6</v>
      </c>
      <c r="E3522" s="135" t="s">
        <v>532</v>
      </c>
      <c r="F3522" s="135" t="s">
        <v>492</v>
      </c>
    </row>
    <row r="3523" spans="1:7" ht="34.35" hidden="1" customHeight="1">
      <c r="A3523" s="310" t="e">
        <f>B3512</f>
        <v>#REF!</v>
      </c>
      <c r="B3523" s="311"/>
      <c r="C3523" s="312"/>
      <c r="D3523" s="138">
        <v>1</v>
      </c>
      <c r="E3523" s="140">
        <f>F3519</f>
        <v>8200000000</v>
      </c>
      <c r="F3523" s="140">
        <f>ROUND(D3523*E3523,-6)</f>
        <v>8200000000</v>
      </c>
    </row>
    <row r="3524" spans="1:7" ht="16.5" customHeight="1">
      <c r="A3524" s="19"/>
      <c r="B3524" s="263"/>
      <c r="C3524" s="209"/>
      <c r="D3524" s="263"/>
      <c r="E3524" s="263"/>
      <c r="F3524" s="263"/>
      <c r="G3524" s="263"/>
    </row>
    <row r="3525" spans="1:7" ht="17.45" customHeight="1">
      <c r="A3525" s="19"/>
      <c r="B3525" s="263"/>
      <c r="C3525" s="209"/>
      <c r="D3525" s="263"/>
      <c r="E3525" s="263"/>
      <c r="F3525" s="263"/>
      <c r="G3525" s="263"/>
    </row>
    <row r="3526" spans="1:7" ht="17.45" customHeight="1">
      <c r="A3526" s="19"/>
      <c r="B3526" s="263"/>
      <c r="C3526" s="209"/>
      <c r="D3526" s="263"/>
      <c r="E3526" s="263"/>
      <c r="F3526" s="263"/>
      <c r="G3526" s="263"/>
    </row>
    <row r="3527" spans="1:7" ht="17.45" customHeight="1">
      <c r="A3527" s="19"/>
      <c r="B3527" s="263"/>
      <c r="C3527" s="209"/>
      <c r="D3527" s="263"/>
      <c r="E3527" s="263"/>
      <c r="F3527" s="263"/>
      <c r="G3527" s="263"/>
    </row>
    <row r="3528" spans="1:7" ht="17.45" customHeight="1">
      <c r="A3528" s="19"/>
      <c r="B3528" s="263"/>
      <c r="C3528" s="209"/>
      <c r="D3528" s="263"/>
      <c r="E3528" s="263"/>
      <c r="F3528" s="263"/>
      <c r="G3528" s="263"/>
    </row>
    <row r="3529" spans="1:7" ht="17.45" customHeight="1">
      <c r="A3529" s="19"/>
      <c r="B3529" s="263"/>
      <c r="C3529" s="209"/>
      <c r="D3529" s="263"/>
      <c r="E3529" s="263"/>
      <c r="F3529" s="263"/>
      <c r="G3529" s="263"/>
    </row>
    <row r="3530" spans="1:7" ht="17.45" customHeight="1">
      <c r="A3530" s="19"/>
      <c r="B3530" s="263"/>
      <c r="C3530" s="209"/>
      <c r="D3530" s="263"/>
      <c r="E3530" s="263"/>
      <c r="F3530" s="263"/>
      <c r="G3530" s="263"/>
    </row>
    <row r="3531" spans="1:7" ht="17.45" customHeight="1">
      <c r="A3531" s="19"/>
      <c r="B3531" s="263"/>
      <c r="C3531" s="209"/>
      <c r="D3531" s="263"/>
      <c r="E3531" s="263"/>
      <c r="F3531" s="263"/>
      <c r="G3531" s="263"/>
    </row>
    <row r="3532" spans="1:7" ht="17.45" customHeight="1">
      <c r="A3532" s="19"/>
      <c r="B3532" s="263"/>
      <c r="C3532" s="209"/>
      <c r="D3532" s="263"/>
      <c r="E3532" s="263"/>
      <c r="F3532" s="263"/>
      <c r="G3532" s="263"/>
    </row>
    <row r="3533" spans="1:7" ht="17.45" customHeight="1">
      <c r="A3533" s="19"/>
      <c r="B3533" s="263"/>
      <c r="C3533" s="209"/>
      <c r="D3533" s="263"/>
      <c r="E3533" s="263"/>
      <c r="F3533" s="263"/>
      <c r="G3533" s="263"/>
    </row>
    <row r="3534" spans="1:7" ht="17.45" customHeight="1">
      <c r="A3534" s="19"/>
      <c r="B3534" s="263"/>
      <c r="C3534" s="209"/>
      <c r="D3534" s="263"/>
      <c r="E3534" s="263"/>
      <c r="F3534" s="263"/>
      <c r="G3534" s="263"/>
    </row>
    <row r="3535" spans="1:7" ht="17.45" customHeight="1">
      <c r="A3535" s="19"/>
      <c r="B3535" s="263"/>
      <c r="C3535" s="209"/>
      <c r="D3535" s="263"/>
      <c r="E3535" s="263"/>
      <c r="F3535" s="263"/>
      <c r="G3535" s="263"/>
    </row>
    <row r="3536" spans="1:7" ht="17.45" customHeight="1">
      <c r="A3536" s="19"/>
      <c r="B3536" s="263"/>
      <c r="C3536" s="209"/>
      <c r="D3536" s="263"/>
      <c r="E3536" s="263"/>
      <c r="F3536" s="263"/>
      <c r="G3536" s="263"/>
    </row>
    <row r="3537" spans="1:7" ht="17.45" customHeight="1">
      <c r="A3537" s="19"/>
      <c r="B3537" s="263"/>
      <c r="C3537" s="209"/>
      <c r="D3537" s="263"/>
      <c r="E3537" s="263"/>
      <c r="F3537" s="263"/>
      <c r="G3537" s="263"/>
    </row>
    <row r="3538" spans="1:7" ht="17.45" customHeight="1">
      <c r="A3538" s="19"/>
      <c r="B3538" s="263"/>
      <c r="C3538" s="209"/>
      <c r="D3538" s="263"/>
      <c r="E3538" s="263"/>
      <c r="F3538" s="263"/>
      <c r="G3538" s="263"/>
    </row>
    <row r="3539" spans="1:7" ht="17.45" customHeight="1">
      <c r="A3539" s="19"/>
      <c r="B3539" s="263"/>
      <c r="C3539" s="209"/>
      <c r="D3539" s="263"/>
      <c r="E3539" s="263"/>
      <c r="F3539" s="263"/>
      <c r="G3539" s="263"/>
    </row>
    <row r="3540" spans="1:7" ht="17.45" customHeight="1">
      <c r="A3540" s="19"/>
      <c r="B3540" s="263"/>
      <c r="C3540" s="209"/>
      <c r="D3540" s="263"/>
      <c r="E3540" s="263"/>
      <c r="F3540" s="263"/>
      <c r="G3540" s="263"/>
    </row>
    <row r="3541" spans="1:7" ht="17.45" customHeight="1">
      <c r="A3541" s="19"/>
      <c r="B3541" s="263"/>
      <c r="C3541" s="209"/>
      <c r="D3541" s="263"/>
      <c r="E3541" s="263"/>
      <c r="F3541" s="263"/>
      <c r="G3541" s="263"/>
    </row>
    <row r="3542" spans="1:7" ht="17.45" customHeight="1">
      <c r="A3542" s="19"/>
      <c r="B3542" s="263"/>
      <c r="C3542" s="209"/>
      <c r="D3542" s="263"/>
      <c r="E3542" s="263"/>
      <c r="F3542" s="263"/>
      <c r="G3542" s="263"/>
    </row>
    <row r="3543" spans="1:7" ht="17.45" customHeight="1">
      <c r="A3543" s="19"/>
      <c r="B3543" s="263"/>
      <c r="C3543" s="209"/>
      <c r="D3543" s="263"/>
      <c r="E3543" s="263"/>
      <c r="F3543" s="263"/>
      <c r="G3543" s="263"/>
    </row>
    <row r="3544" spans="1:7" ht="17.45" customHeight="1">
      <c r="A3544" s="19"/>
      <c r="B3544" s="263"/>
      <c r="C3544" s="209"/>
      <c r="D3544" s="263"/>
      <c r="E3544" s="263"/>
      <c r="F3544" s="263"/>
      <c r="G3544" s="263"/>
    </row>
    <row r="3545" spans="1:7" ht="17.45" customHeight="1">
      <c r="A3545" s="19"/>
      <c r="B3545" s="263"/>
      <c r="C3545" s="209"/>
      <c r="D3545" s="263"/>
      <c r="E3545" s="263"/>
      <c r="F3545" s="263"/>
      <c r="G3545" s="263"/>
    </row>
    <row r="3546" spans="1:7" ht="17.45" customHeight="1">
      <c r="A3546" s="19"/>
      <c r="B3546" s="263"/>
      <c r="C3546" s="209"/>
      <c r="D3546" s="263"/>
      <c r="E3546" s="263"/>
      <c r="F3546" s="263"/>
      <c r="G3546" s="263"/>
    </row>
    <row r="3547" spans="1:7" ht="17.45" customHeight="1">
      <c r="A3547" s="19"/>
      <c r="B3547" s="263"/>
      <c r="C3547" s="209"/>
      <c r="D3547" s="263"/>
      <c r="E3547" s="263"/>
      <c r="F3547" s="263"/>
      <c r="G3547" s="263"/>
    </row>
    <row r="3548" spans="1:7" ht="17.45" customHeight="1">
      <c r="A3548" s="19"/>
      <c r="B3548" s="263"/>
      <c r="C3548" s="209"/>
      <c r="D3548" s="263"/>
      <c r="E3548" s="263"/>
      <c r="F3548" s="263"/>
      <c r="G3548" s="263"/>
    </row>
    <row r="3549" spans="1:7" ht="17.45" customHeight="1">
      <c r="A3549" s="19"/>
      <c r="B3549" s="263"/>
      <c r="C3549" s="209"/>
      <c r="D3549" s="263"/>
      <c r="E3549" s="263"/>
      <c r="F3549" s="263"/>
      <c r="G3549" s="263"/>
    </row>
    <row r="3550" spans="1:7" ht="17.45" customHeight="1">
      <c r="A3550" s="19"/>
      <c r="B3550" s="263"/>
      <c r="C3550" s="209"/>
      <c r="D3550" s="263"/>
      <c r="E3550" s="263"/>
      <c r="F3550" s="263"/>
      <c r="G3550" s="263"/>
    </row>
    <row r="3551" spans="1:7" ht="17.45" customHeight="1">
      <c r="A3551" s="19"/>
      <c r="B3551" s="263"/>
      <c r="C3551" s="209"/>
      <c r="D3551" s="263"/>
      <c r="E3551" s="263"/>
      <c r="F3551" s="263"/>
      <c r="G3551" s="263"/>
    </row>
    <row r="3552" spans="1:7" ht="17.45" customHeight="1">
      <c r="A3552" s="19"/>
      <c r="B3552" s="263"/>
      <c r="C3552" s="209"/>
      <c r="D3552" s="263"/>
      <c r="E3552" s="263"/>
      <c r="F3552" s="263"/>
      <c r="G3552" s="263"/>
    </row>
    <row r="3553" spans="1:7" ht="17.45" customHeight="1">
      <c r="A3553" s="19"/>
      <c r="B3553" s="263"/>
      <c r="C3553" s="209"/>
      <c r="D3553" s="263"/>
      <c r="E3553" s="263"/>
      <c r="F3553" s="263"/>
      <c r="G3553" s="263"/>
    </row>
    <row r="3554" spans="1:7" ht="17.45" customHeight="1">
      <c r="A3554" s="19"/>
      <c r="B3554" s="263"/>
      <c r="C3554" s="209"/>
      <c r="D3554" s="263"/>
      <c r="E3554" s="263"/>
      <c r="F3554" s="263"/>
      <c r="G3554" s="263"/>
    </row>
    <row r="3555" spans="1:7" ht="17.45" customHeight="1">
      <c r="A3555" s="19"/>
      <c r="B3555" s="263"/>
      <c r="C3555" s="209"/>
      <c r="D3555" s="263"/>
      <c r="E3555" s="263"/>
      <c r="F3555" s="263"/>
      <c r="G3555" s="263"/>
    </row>
    <row r="3556" spans="1:7" ht="17.45" customHeight="1">
      <c r="A3556" s="19"/>
      <c r="B3556" s="263"/>
      <c r="C3556" s="209"/>
      <c r="D3556" s="263"/>
      <c r="E3556" s="263"/>
      <c r="F3556" s="263"/>
      <c r="G3556" s="263"/>
    </row>
    <row r="3557" spans="1:7" ht="17.45" customHeight="1">
      <c r="A3557" s="19"/>
      <c r="B3557" s="263"/>
      <c r="C3557" s="209"/>
      <c r="D3557" s="263"/>
      <c r="E3557" s="263"/>
      <c r="F3557" s="263"/>
      <c r="G3557" s="263"/>
    </row>
    <row r="3558" spans="1:7" ht="17.45" customHeight="1">
      <c r="A3558" s="19"/>
      <c r="B3558" s="263"/>
      <c r="C3558" s="209"/>
      <c r="D3558" s="263"/>
      <c r="E3558" s="263"/>
      <c r="F3558" s="263"/>
      <c r="G3558" s="263"/>
    </row>
    <row r="3559" spans="1:7" ht="17.45" customHeight="1">
      <c r="A3559" s="19"/>
      <c r="B3559" s="263"/>
      <c r="C3559" s="209"/>
      <c r="D3559" s="263"/>
      <c r="E3559" s="263"/>
      <c r="F3559" s="263"/>
      <c r="G3559" s="263"/>
    </row>
    <row r="3560" spans="1:7" ht="17.45" customHeight="1">
      <c r="A3560" s="19"/>
      <c r="B3560" s="263"/>
      <c r="C3560" s="209"/>
      <c r="D3560" s="263"/>
      <c r="E3560" s="263"/>
      <c r="F3560" s="263"/>
      <c r="G3560" s="263"/>
    </row>
    <row r="3561" spans="1:7" ht="17.45" customHeight="1">
      <c r="A3561" s="19"/>
      <c r="B3561" s="263"/>
      <c r="C3561" s="209"/>
      <c r="D3561" s="263"/>
      <c r="E3561" s="263"/>
      <c r="F3561" s="263"/>
      <c r="G3561" s="263"/>
    </row>
    <row r="3562" spans="1:7" ht="17.45" customHeight="1">
      <c r="A3562" s="19"/>
      <c r="B3562" s="263"/>
      <c r="C3562" s="209"/>
      <c r="D3562" s="263"/>
      <c r="E3562" s="263"/>
      <c r="F3562" s="263"/>
      <c r="G3562" s="263"/>
    </row>
    <row r="3563" spans="1:7" ht="17.45" customHeight="1">
      <c r="A3563" s="19"/>
      <c r="B3563" s="263"/>
      <c r="C3563" s="209"/>
      <c r="D3563" s="263"/>
      <c r="E3563" s="263"/>
      <c r="F3563" s="263"/>
      <c r="G3563" s="263"/>
    </row>
    <row r="3564" spans="1:7" ht="17.45" customHeight="1">
      <c r="A3564" s="19"/>
      <c r="B3564" s="263"/>
      <c r="C3564" s="209"/>
      <c r="D3564" s="263"/>
      <c r="E3564" s="263"/>
      <c r="F3564" s="263"/>
      <c r="G3564" s="263"/>
    </row>
    <row r="3565" spans="1:7" ht="17.45" customHeight="1">
      <c r="A3565" s="19"/>
      <c r="B3565" s="263"/>
      <c r="C3565" s="209"/>
      <c r="D3565" s="263"/>
      <c r="E3565" s="263"/>
      <c r="F3565" s="263"/>
      <c r="G3565" s="263"/>
    </row>
    <row r="3566" spans="1:7" ht="17.45" customHeight="1">
      <c r="A3566" s="19"/>
      <c r="B3566" s="263"/>
      <c r="C3566" s="209"/>
      <c r="D3566" s="263"/>
      <c r="E3566" s="263"/>
      <c r="F3566" s="263"/>
      <c r="G3566" s="263"/>
    </row>
    <row r="3567" spans="1:7" ht="17.45" customHeight="1">
      <c r="A3567" s="19"/>
      <c r="B3567" s="263"/>
      <c r="C3567" s="209"/>
      <c r="D3567" s="263"/>
      <c r="E3567" s="263"/>
      <c r="F3567" s="263"/>
      <c r="G3567" s="263"/>
    </row>
    <row r="3568" spans="1:7" ht="17.45" customHeight="1">
      <c r="A3568" s="19"/>
      <c r="B3568" s="263"/>
      <c r="C3568" s="209"/>
      <c r="D3568" s="263"/>
      <c r="E3568" s="263"/>
      <c r="F3568" s="263"/>
      <c r="G3568" s="263"/>
    </row>
    <row r="3569" spans="1:7" ht="17.45" customHeight="1">
      <c r="A3569" s="19"/>
      <c r="B3569" s="263"/>
      <c r="C3569" s="209"/>
      <c r="D3569" s="263"/>
      <c r="E3569" s="263"/>
      <c r="F3569" s="263"/>
      <c r="G3569" s="263"/>
    </row>
    <row r="3570" spans="1:7" ht="17.45" customHeight="1">
      <c r="A3570" s="19"/>
      <c r="B3570" s="263"/>
      <c r="C3570" s="209"/>
      <c r="D3570" s="263"/>
      <c r="E3570" s="263"/>
      <c r="F3570" s="263"/>
      <c r="G3570" s="263"/>
    </row>
    <row r="3571" spans="1:7" ht="17.45" customHeight="1">
      <c r="A3571" s="19"/>
      <c r="B3571" s="263"/>
      <c r="C3571" s="209"/>
      <c r="D3571" s="263"/>
      <c r="E3571" s="263"/>
      <c r="F3571" s="263"/>
      <c r="G3571" s="263"/>
    </row>
    <row r="3572" spans="1:7" ht="17.45" customHeight="1">
      <c r="A3572" s="19"/>
      <c r="B3572" s="263"/>
      <c r="C3572" s="209"/>
      <c r="D3572" s="263"/>
      <c r="E3572" s="263"/>
      <c r="F3572" s="263"/>
      <c r="G3572" s="263"/>
    </row>
    <row r="3573" spans="1:7" ht="17.45" customHeight="1">
      <c r="A3573" s="19"/>
      <c r="B3573" s="263"/>
      <c r="C3573" s="209"/>
      <c r="D3573" s="263"/>
      <c r="E3573" s="263"/>
      <c r="F3573" s="263"/>
      <c r="G3573" s="263"/>
    </row>
    <row r="3574" spans="1:7" ht="17.45" customHeight="1">
      <c r="A3574" s="19"/>
      <c r="B3574" s="263"/>
      <c r="C3574" s="209"/>
      <c r="D3574" s="263"/>
      <c r="E3574" s="263"/>
      <c r="F3574" s="263"/>
      <c r="G3574" s="263"/>
    </row>
    <row r="3575" spans="1:7" ht="17.45" customHeight="1">
      <c r="A3575" s="19"/>
      <c r="B3575" s="263"/>
      <c r="C3575" s="209"/>
      <c r="D3575" s="263"/>
      <c r="E3575" s="263"/>
      <c r="F3575" s="263"/>
      <c r="G3575" s="263"/>
    </row>
    <row r="3576" spans="1:7" ht="17.45" customHeight="1">
      <c r="A3576" s="19"/>
      <c r="B3576" s="263"/>
      <c r="C3576" s="209"/>
      <c r="D3576" s="263"/>
      <c r="E3576" s="263"/>
      <c r="F3576" s="263"/>
      <c r="G3576" s="263"/>
    </row>
    <row r="3577" spans="1:7" ht="17.45" customHeight="1">
      <c r="A3577" s="19"/>
      <c r="B3577" s="263"/>
      <c r="C3577" s="209"/>
      <c r="D3577" s="263"/>
      <c r="E3577" s="263"/>
      <c r="F3577" s="263"/>
      <c r="G3577" s="263"/>
    </row>
  </sheetData>
  <mergeCells count="1685">
    <mergeCell ref="A3523:C3523"/>
    <mergeCell ref="B3516:E3516"/>
    <mergeCell ref="B3517:E3517"/>
    <mergeCell ref="B3518:E3518"/>
    <mergeCell ref="B3519:E3519"/>
    <mergeCell ref="A3520:F3520"/>
    <mergeCell ref="A3522:C3522"/>
    <mergeCell ref="B3496:G3496"/>
    <mergeCell ref="B3497:G3497"/>
    <mergeCell ref="B3498:F3498"/>
    <mergeCell ref="A3510:A3511"/>
    <mergeCell ref="B3510:B3511"/>
    <mergeCell ref="C3510:C3511"/>
    <mergeCell ref="D3510:F3510"/>
    <mergeCell ref="D3455:G3455"/>
    <mergeCell ref="B3490:G3490"/>
    <mergeCell ref="A3492:F3492"/>
    <mergeCell ref="E3493:F3493"/>
    <mergeCell ref="A3494:G3494"/>
    <mergeCell ref="B3495:G3495"/>
    <mergeCell ref="D3449:G3449"/>
    <mergeCell ref="D3450:G3450"/>
    <mergeCell ref="D3451:G3451"/>
    <mergeCell ref="D3452:G3452"/>
    <mergeCell ref="D3453:G3453"/>
    <mergeCell ref="D3454:G3454"/>
    <mergeCell ref="D3443:G3443"/>
    <mergeCell ref="D3444:G3444"/>
    <mergeCell ref="D3445:G3445"/>
    <mergeCell ref="D3446:G3446"/>
    <mergeCell ref="D3447:G3447"/>
    <mergeCell ref="D3448:G3448"/>
    <mergeCell ref="A3420:D3420"/>
    <mergeCell ref="A3437:G3437"/>
    <mergeCell ref="D3438:G3438"/>
    <mergeCell ref="D3439:G3439"/>
    <mergeCell ref="D3440:G3440"/>
    <mergeCell ref="D3441:G3441"/>
    <mergeCell ref="B3412:C3412"/>
    <mergeCell ref="D3412:F3412"/>
    <mergeCell ref="B3413:C3413"/>
    <mergeCell ref="D3413:F3413"/>
    <mergeCell ref="A3415:G3415"/>
    <mergeCell ref="A3419:D3419"/>
    <mergeCell ref="E3404:G3404"/>
    <mergeCell ref="B3407:C3407"/>
    <mergeCell ref="B3408:C3408"/>
    <mergeCell ref="B3409:C3409"/>
    <mergeCell ref="B3410:C3410"/>
    <mergeCell ref="B3411:C3411"/>
    <mergeCell ref="B3401:B3402"/>
    <mergeCell ref="C3401:D3401"/>
    <mergeCell ref="E3401:G3401"/>
    <mergeCell ref="C3402:D3402"/>
    <mergeCell ref="E3402:G3402"/>
    <mergeCell ref="E3403:G3403"/>
    <mergeCell ref="A3391:D3393"/>
    <mergeCell ref="A3395:G3395"/>
    <mergeCell ref="A3397:G3397"/>
    <mergeCell ref="A3398:G3398"/>
    <mergeCell ref="A3399:G3399"/>
    <mergeCell ref="F3400:G3400"/>
    <mergeCell ref="A3368:A3372"/>
    <mergeCell ref="A3373:A3377"/>
    <mergeCell ref="E3379:G3379"/>
    <mergeCell ref="E3385:G3385"/>
    <mergeCell ref="B3387:G3387"/>
    <mergeCell ref="A3388:G3388"/>
    <mergeCell ref="A3335:G3335"/>
    <mergeCell ref="A3343:A3347"/>
    <mergeCell ref="A3348:A3352"/>
    <mergeCell ref="A3353:A3357"/>
    <mergeCell ref="A3358:A3362"/>
    <mergeCell ref="A3363:A3367"/>
    <mergeCell ref="D3329:E3329"/>
    <mergeCell ref="F3329:G3329"/>
    <mergeCell ref="D3331:E3331"/>
    <mergeCell ref="F3331:G3331"/>
    <mergeCell ref="D3333:E3333"/>
    <mergeCell ref="F3333:G3333"/>
    <mergeCell ref="D3320:G3320"/>
    <mergeCell ref="F3321:G3321"/>
    <mergeCell ref="F3323:G3323"/>
    <mergeCell ref="F3325:G3325"/>
    <mergeCell ref="B3327:G3327"/>
    <mergeCell ref="D3328:G3328"/>
    <mergeCell ref="B3311:G3311"/>
    <mergeCell ref="D3312:G3312"/>
    <mergeCell ref="F3313:G3313"/>
    <mergeCell ref="F3315:G3315"/>
    <mergeCell ref="F3317:G3317"/>
    <mergeCell ref="B3319:G3319"/>
    <mergeCell ref="D3304:G3304"/>
    <mergeCell ref="D3305:E3305"/>
    <mergeCell ref="F3305:G3305"/>
    <mergeCell ref="D3307:E3307"/>
    <mergeCell ref="F3307:G3307"/>
    <mergeCell ref="D3309:E3309"/>
    <mergeCell ref="F3309:G3309"/>
    <mergeCell ref="D3296:G3296"/>
    <mergeCell ref="D3297:E3297"/>
    <mergeCell ref="F3297:G3297"/>
    <mergeCell ref="F3299:G3299"/>
    <mergeCell ref="F3301:G3301"/>
    <mergeCell ref="B3303:G3303"/>
    <mergeCell ref="D3288:G3288"/>
    <mergeCell ref="D3289:E3289"/>
    <mergeCell ref="F3289:G3289"/>
    <mergeCell ref="F3291:G3291"/>
    <mergeCell ref="F3293:G3293"/>
    <mergeCell ref="B3295:G3295"/>
    <mergeCell ref="D3280:G3280"/>
    <mergeCell ref="D3281:E3281"/>
    <mergeCell ref="F3281:G3281"/>
    <mergeCell ref="F3283:G3283"/>
    <mergeCell ref="F3285:G3285"/>
    <mergeCell ref="B3287:G3287"/>
    <mergeCell ref="B3253:G3253"/>
    <mergeCell ref="A3275:G3275"/>
    <mergeCell ref="A3276:G3276"/>
    <mergeCell ref="A3277:G3277"/>
    <mergeCell ref="A3278:G3278"/>
    <mergeCell ref="B3279:G3279"/>
    <mergeCell ref="A3248:G3248"/>
    <mergeCell ref="A3249:G3249"/>
    <mergeCell ref="B3250:G3250"/>
    <mergeCell ref="B3251:G3251"/>
    <mergeCell ref="B3252:G3252"/>
    <mergeCell ref="H3252:I3252"/>
    <mergeCell ref="D3209:G3209"/>
    <mergeCell ref="D3210:G3210"/>
    <mergeCell ref="B3245:G3245"/>
    <mergeCell ref="A3246:G3246"/>
    <mergeCell ref="A3247:E3247"/>
    <mergeCell ref="F3247:G3247"/>
    <mergeCell ref="D3203:G3203"/>
    <mergeCell ref="D3204:G3204"/>
    <mergeCell ref="D3205:G3205"/>
    <mergeCell ref="D3206:G3206"/>
    <mergeCell ref="D3207:G3207"/>
    <mergeCell ref="D3208:G3208"/>
    <mergeCell ref="D3196:G3196"/>
    <mergeCell ref="D3198:G3198"/>
    <mergeCell ref="D3199:G3199"/>
    <mergeCell ref="D3200:G3200"/>
    <mergeCell ref="D3201:G3201"/>
    <mergeCell ref="D3202:G3202"/>
    <mergeCell ref="A3180:D3180"/>
    <mergeCell ref="A3181:D3181"/>
    <mergeCell ref="A3192:G3192"/>
    <mergeCell ref="D3193:G3193"/>
    <mergeCell ref="D3194:G3194"/>
    <mergeCell ref="D3195:G3195"/>
    <mergeCell ref="B3172:C3172"/>
    <mergeCell ref="B3173:C3173"/>
    <mergeCell ref="D3173:F3173"/>
    <mergeCell ref="B3174:C3174"/>
    <mergeCell ref="D3174:F3174"/>
    <mergeCell ref="A3176:G3176"/>
    <mergeCell ref="E3164:G3164"/>
    <mergeCell ref="E3165:G3165"/>
    <mergeCell ref="B3168:C3168"/>
    <mergeCell ref="B3169:C3169"/>
    <mergeCell ref="B3170:C3170"/>
    <mergeCell ref="B3171:C3171"/>
    <mergeCell ref="A3158:G3158"/>
    <mergeCell ref="A3159:G3159"/>
    <mergeCell ref="A3160:G3160"/>
    <mergeCell ref="F3161:G3161"/>
    <mergeCell ref="B3162:B3163"/>
    <mergeCell ref="C3162:D3162"/>
    <mergeCell ref="E3162:G3162"/>
    <mergeCell ref="C3163:D3163"/>
    <mergeCell ref="E3163:G3163"/>
    <mergeCell ref="E3140:G3140"/>
    <mergeCell ref="E3146:G3146"/>
    <mergeCell ref="B3148:G3148"/>
    <mergeCell ref="A3149:G3149"/>
    <mergeCell ref="A3152:D3154"/>
    <mergeCell ref="A3156:G3156"/>
    <mergeCell ref="A3109:A3113"/>
    <mergeCell ref="A3114:A3118"/>
    <mergeCell ref="A3119:A3123"/>
    <mergeCell ref="A3124:A3128"/>
    <mergeCell ref="A3129:A3133"/>
    <mergeCell ref="A3134:A3138"/>
    <mergeCell ref="D3092:E3092"/>
    <mergeCell ref="F3092:G3092"/>
    <mergeCell ref="D3094:E3094"/>
    <mergeCell ref="F3094:G3094"/>
    <mergeCell ref="A3096:G3096"/>
    <mergeCell ref="A3104:A3108"/>
    <mergeCell ref="F3084:G3084"/>
    <mergeCell ref="F3086:G3086"/>
    <mergeCell ref="B3088:G3088"/>
    <mergeCell ref="D3089:G3089"/>
    <mergeCell ref="D3090:E3090"/>
    <mergeCell ref="F3090:G3090"/>
    <mergeCell ref="F3074:G3074"/>
    <mergeCell ref="F3076:G3076"/>
    <mergeCell ref="F3078:G3078"/>
    <mergeCell ref="B3080:G3080"/>
    <mergeCell ref="D3081:G3081"/>
    <mergeCell ref="F3082:G3082"/>
    <mergeCell ref="D3068:E3068"/>
    <mergeCell ref="F3068:G3068"/>
    <mergeCell ref="D3070:E3070"/>
    <mergeCell ref="F3070:G3070"/>
    <mergeCell ref="B3072:G3072"/>
    <mergeCell ref="D3073:G3073"/>
    <mergeCell ref="F3060:G3060"/>
    <mergeCell ref="F3062:G3062"/>
    <mergeCell ref="B3064:G3064"/>
    <mergeCell ref="D3065:G3065"/>
    <mergeCell ref="D3066:E3066"/>
    <mergeCell ref="F3066:G3066"/>
    <mergeCell ref="F3052:G3052"/>
    <mergeCell ref="F3054:G3054"/>
    <mergeCell ref="B3056:G3056"/>
    <mergeCell ref="D3057:G3057"/>
    <mergeCell ref="D3058:E3058"/>
    <mergeCell ref="F3058:G3058"/>
    <mergeCell ref="F3044:G3044"/>
    <mergeCell ref="F3046:G3046"/>
    <mergeCell ref="B3048:G3048"/>
    <mergeCell ref="D3049:G3049"/>
    <mergeCell ref="D3050:E3050"/>
    <mergeCell ref="F3050:G3050"/>
    <mergeCell ref="A3038:G3038"/>
    <mergeCell ref="A3039:G3039"/>
    <mergeCell ref="B3040:G3040"/>
    <mergeCell ref="D3041:G3041"/>
    <mergeCell ref="D3042:E3042"/>
    <mergeCell ref="F3042:G3042"/>
    <mergeCell ref="B3012:G3012"/>
    <mergeCell ref="B3013:G3013"/>
    <mergeCell ref="H3013:I3013"/>
    <mergeCell ref="B3014:G3014"/>
    <mergeCell ref="A3036:G3036"/>
    <mergeCell ref="A3037:G3037"/>
    <mergeCell ref="A3007:G3007"/>
    <mergeCell ref="A3008:E3008"/>
    <mergeCell ref="F3008:G3008"/>
    <mergeCell ref="A3009:G3009"/>
    <mergeCell ref="A3010:G3010"/>
    <mergeCell ref="B3011:G3011"/>
    <mergeCell ref="D2967:G2967"/>
    <mergeCell ref="D2968:G2968"/>
    <mergeCell ref="D2969:G2969"/>
    <mergeCell ref="D2970:G2970"/>
    <mergeCell ref="D2971:G2971"/>
    <mergeCell ref="B3006:G3006"/>
    <mergeCell ref="D2961:G2961"/>
    <mergeCell ref="D2962:G2962"/>
    <mergeCell ref="D2963:G2963"/>
    <mergeCell ref="D2964:G2964"/>
    <mergeCell ref="D2965:G2965"/>
    <mergeCell ref="D2966:G2966"/>
    <mergeCell ref="D2954:G2954"/>
    <mergeCell ref="D2955:G2955"/>
    <mergeCell ref="D2956:G2956"/>
    <mergeCell ref="D2957:G2957"/>
    <mergeCell ref="D2959:G2959"/>
    <mergeCell ref="D2960:G2960"/>
    <mergeCell ref="B2945:E2945"/>
    <mergeCell ref="B2946:E2946"/>
    <mergeCell ref="A2947:F2947"/>
    <mergeCell ref="A2949:C2949"/>
    <mergeCell ref="A2950:C2950"/>
    <mergeCell ref="A2953:G2953"/>
    <mergeCell ref="A2937:A2938"/>
    <mergeCell ref="B2937:B2938"/>
    <mergeCell ref="C2937:C2938"/>
    <mergeCell ref="D2937:F2937"/>
    <mergeCell ref="B2943:E2943"/>
    <mergeCell ref="B2944:E2944"/>
    <mergeCell ref="E2920:F2920"/>
    <mergeCell ref="A2921:G2921"/>
    <mergeCell ref="B2922:G2922"/>
    <mergeCell ref="B2923:G2923"/>
    <mergeCell ref="B2924:G2924"/>
    <mergeCell ref="B2925:F2925"/>
    <mergeCell ref="D2914:G2914"/>
    <mergeCell ref="D2915:G2915"/>
    <mergeCell ref="D2916:G2916"/>
    <mergeCell ref="D2917:G2917"/>
    <mergeCell ref="D2918:G2918"/>
    <mergeCell ref="A2919:F2919"/>
    <mergeCell ref="D2908:G2908"/>
    <mergeCell ref="D2909:G2909"/>
    <mergeCell ref="D2910:G2910"/>
    <mergeCell ref="D2911:G2911"/>
    <mergeCell ref="D2912:G2912"/>
    <mergeCell ref="D2913:G2913"/>
    <mergeCell ref="D2901:G2901"/>
    <mergeCell ref="D2902:G2902"/>
    <mergeCell ref="D2903:G2903"/>
    <mergeCell ref="D2904:G2904"/>
    <mergeCell ref="D2906:G2906"/>
    <mergeCell ref="D2907:G2907"/>
    <mergeCell ref="D2894:G2894"/>
    <mergeCell ref="D2895:G2895"/>
    <mergeCell ref="D2896:G2896"/>
    <mergeCell ref="D2897:G2897"/>
    <mergeCell ref="D2898:G2898"/>
    <mergeCell ref="D2899:G2899"/>
    <mergeCell ref="D2888:G2888"/>
    <mergeCell ref="D2889:G2889"/>
    <mergeCell ref="D2890:G2890"/>
    <mergeCell ref="D2891:G2891"/>
    <mergeCell ref="D2892:G2892"/>
    <mergeCell ref="D2893:G2893"/>
    <mergeCell ref="D2880:G2880"/>
    <mergeCell ref="D2881:G2881"/>
    <mergeCell ref="D2883:G2883"/>
    <mergeCell ref="D2884:G2884"/>
    <mergeCell ref="D2885:G2885"/>
    <mergeCell ref="D2886:G2886"/>
    <mergeCell ref="D2874:G2874"/>
    <mergeCell ref="D2875:G2875"/>
    <mergeCell ref="D2876:G2876"/>
    <mergeCell ref="D2877:G2877"/>
    <mergeCell ref="D2878:G2878"/>
    <mergeCell ref="D2879:G2879"/>
    <mergeCell ref="D2867:G2867"/>
    <mergeCell ref="D2868:G2868"/>
    <mergeCell ref="D2870:G2870"/>
    <mergeCell ref="D2871:G2871"/>
    <mergeCell ref="D2872:G2872"/>
    <mergeCell ref="D2873:G2873"/>
    <mergeCell ref="A2848:D2848"/>
    <mergeCell ref="A2861:A2862"/>
    <mergeCell ref="B2863:G2863"/>
    <mergeCell ref="A2864:G2864"/>
    <mergeCell ref="D2865:G2865"/>
    <mergeCell ref="D2866:G2866"/>
    <mergeCell ref="B2840:C2840"/>
    <mergeCell ref="D2840:F2840"/>
    <mergeCell ref="B2841:C2841"/>
    <mergeCell ref="D2841:F2841"/>
    <mergeCell ref="A2843:G2843"/>
    <mergeCell ref="A2847:D2847"/>
    <mergeCell ref="E2832:G2832"/>
    <mergeCell ref="B2835:C2835"/>
    <mergeCell ref="B2836:C2836"/>
    <mergeCell ref="B2837:C2837"/>
    <mergeCell ref="B2838:C2838"/>
    <mergeCell ref="B2839:C2839"/>
    <mergeCell ref="B2829:B2830"/>
    <mergeCell ref="C2829:D2829"/>
    <mergeCell ref="E2829:G2829"/>
    <mergeCell ref="C2830:D2830"/>
    <mergeCell ref="E2830:G2830"/>
    <mergeCell ref="E2831:G2831"/>
    <mergeCell ref="A2819:D2821"/>
    <mergeCell ref="A2823:G2823"/>
    <mergeCell ref="A2825:G2825"/>
    <mergeCell ref="A2826:G2826"/>
    <mergeCell ref="A2827:G2827"/>
    <mergeCell ref="F2828:G2828"/>
    <mergeCell ref="A2796:A2800"/>
    <mergeCell ref="A2801:A2805"/>
    <mergeCell ref="E2807:G2807"/>
    <mergeCell ref="E2813:G2813"/>
    <mergeCell ref="B2815:G2815"/>
    <mergeCell ref="A2816:G2816"/>
    <mergeCell ref="A2763:G2763"/>
    <mergeCell ref="A2771:A2775"/>
    <mergeCell ref="A2776:A2780"/>
    <mergeCell ref="A2781:A2785"/>
    <mergeCell ref="A2786:A2790"/>
    <mergeCell ref="A2791:A2795"/>
    <mergeCell ref="D2757:E2757"/>
    <mergeCell ref="F2757:G2757"/>
    <mergeCell ref="D2759:E2759"/>
    <mergeCell ref="F2759:G2759"/>
    <mergeCell ref="D2761:E2761"/>
    <mergeCell ref="F2761:G2761"/>
    <mergeCell ref="D2748:G2748"/>
    <mergeCell ref="F2749:G2749"/>
    <mergeCell ref="F2751:G2751"/>
    <mergeCell ref="F2753:G2753"/>
    <mergeCell ref="B2755:G2755"/>
    <mergeCell ref="D2756:G2756"/>
    <mergeCell ref="B2739:G2739"/>
    <mergeCell ref="D2740:G2740"/>
    <mergeCell ref="F2741:G2741"/>
    <mergeCell ref="F2743:G2743"/>
    <mergeCell ref="F2745:G2745"/>
    <mergeCell ref="B2747:G2747"/>
    <mergeCell ref="D2733:E2733"/>
    <mergeCell ref="F2733:G2733"/>
    <mergeCell ref="D2735:E2735"/>
    <mergeCell ref="F2735:G2735"/>
    <mergeCell ref="D2737:E2737"/>
    <mergeCell ref="F2737:G2737"/>
    <mergeCell ref="D2725:E2725"/>
    <mergeCell ref="F2725:G2725"/>
    <mergeCell ref="F2727:G2727"/>
    <mergeCell ref="F2729:G2729"/>
    <mergeCell ref="B2731:G2731"/>
    <mergeCell ref="D2732:G2732"/>
    <mergeCell ref="D2717:E2717"/>
    <mergeCell ref="F2717:G2717"/>
    <mergeCell ref="F2719:G2719"/>
    <mergeCell ref="F2721:G2721"/>
    <mergeCell ref="B2723:G2723"/>
    <mergeCell ref="D2724:G2724"/>
    <mergeCell ref="D2709:E2709"/>
    <mergeCell ref="F2709:G2709"/>
    <mergeCell ref="F2711:G2711"/>
    <mergeCell ref="F2713:G2713"/>
    <mergeCell ref="B2715:G2715"/>
    <mergeCell ref="D2716:G2716"/>
    <mergeCell ref="A2703:G2703"/>
    <mergeCell ref="A2704:G2704"/>
    <mergeCell ref="A2705:G2705"/>
    <mergeCell ref="A2706:G2706"/>
    <mergeCell ref="B2707:G2707"/>
    <mergeCell ref="D2708:G2708"/>
    <mergeCell ref="A2677:G2677"/>
    <mergeCell ref="B2678:G2678"/>
    <mergeCell ref="B2679:G2679"/>
    <mergeCell ref="B2680:G2680"/>
    <mergeCell ref="H2680:I2680"/>
    <mergeCell ref="B2681:G2681"/>
    <mergeCell ref="D2638:G2638"/>
    <mergeCell ref="B2673:G2673"/>
    <mergeCell ref="A2674:G2674"/>
    <mergeCell ref="A2675:E2675"/>
    <mergeCell ref="F2675:G2675"/>
    <mergeCell ref="A2676:G2676"/>
    <mergeCell ref="D2632:G2632"/>
    <mergeCell ref="D2633:G2633"/>
    <mergeCell ref="D2634:G2634"/>
    <mergeCell ref="D2635:G2635"/>
    <mergeCell ref="D2636:G2636"/>
    <mergeCell ref="D2637:G2637"/>
    <mergeCell ref="D2626:G2626"/>
    <mergeCell ref="D2627:G2627"/>
    <mergeCell ref="D2628:G2628"/>
    <mergeCell ref="D2629:G2629"/>
    <mergeCell ref="D2630:G2630"/>
    <mergeCell ref="D2631:G2631"/>
    <mergeCell ref="A2606:D2606"/>
    <mergeCell ref="A2620:G2620"/>
    <mergeCell ref="D2621:G2621"/>
    <mergeCell ref="D2622:G2622"/>
    <mergeCell ref="D2623:G2623"/>
    <mergeCell ref="D2624:G2624"/>
    <mergeCell ref="B2598:C2598"/>
    <mergeCell ref="D2598:F2598"/>
    <mergeCell ref="B2599:C2599"/>
    <mergeCell ref="D2599:F2599"/>
    <mergeCell ref="A2601:G2601"/>
    <mergeCell ref="A2605:D2605"/>
    <mergeCell ref="E2590:G2590"/>
    <mergeCell ref="B2593:C2593"/>
    <mergeCell ref="B2594:C2594"/>
    <mergeCell ref="B2595:C2595"/>
    <mergeCell ref="B2596:C2596"/>
    <mergeCell ref="B2597:C2597"/>
    <mergeCell ref="B2587:B2588"/>
    <mergeCell ref="C2587:D2587"/>
    <mergeCell ref="E2587:G2587"/>
    <mergeCell ref="C2588:D2588"/>
    <mergeCell ref="E2588:G2588"/>
    <mergeCell ref="E2589:G2589"/>
    <mergeCell ref="A2577:D2579"/>
    <mergeCell ref="A2581:G2581"/>
    <mergeCell ref="A2583:G2583"/>
    <mergeCell ref="A2584:G2584"/>
    <mergeCell ref="A2585:G2585"/>
    <mergeCell ref="F2586:G2586"/>
    <mergeCell ref="A2554:A2558"/>
    <mergeCell ref="A2559:A2563"/>
    <mergeCell ref="E2565:G2565"/>
    <mergeCell ref="E2571:G2571"/>
    <mergeCell ref="B2573:G2573"/>
    <mergeCell ref="A2574:G2574"/>
    <mergeCell ref="A2521:G2521"/>
    <mergeCell ref="A2529:A2533"/>
    <mergeCell ref="A2534:A2538"/>
    <mergeCell ref="A2539:A2543"/>
    <mergeCell ref="A2544:A2548"/>
    <mergeCell ref="A2549:A2553"/>
    <mergeCell ref="D2515:E2515"/>
    <mergeCell ref="F2515:G2515"/>
    <mergeCell ref="D2517:E2517"/>
    <mergeCell ref="F2517:G2517"/>
    <mergeCell ref="D2519:E2519"/>
    <mergeCell ref="F2519:G2519"/>
    <mergeCell ref="D2506:G2506"/>
    <mergeCell ref="F2507:G2507"/>
    <mergeCell ref="F2509:G2509"/>
    <mergeCell ref="F2511:G2511"/>
    <mergeCell ref="B2513:G2513"/>
    <mergeCell ref="D2514:G2514"/>
    <mergeCell ref="B2497:G2497"/>
    <mergeCell ref="D2498:G2498"/>
    <mergeCell ref="F2499:G2499"/>
    <mergeCell ref="F2501:G2501"/>
    <mergeCell ref="F2503:G2503"/>
    <mergeCell ref="B2505:G2505"/>
    <mergeCell ref="D2491:E2491"/>
    <mergeCell ref="F2491:G2491"/>
    <mergeCell ref="D2493:E2493"/>
    <mergeCell ref="F2493:G2493"/>
    <mergeCell ref="D2495:E2495"/>
    <mergeCell ref="F2495:G2495"/>
    <mergeCell ref="D2483:E2483"/>
    <mergeCell ref="F2483:G2483"/>
    <mergeCell ref="F2485:G2485"/>
    <mergeCell ref="F2487:G2487"/>
    <mergeCell ref="B2489:G2489"/>
    <mergeCell ref="D2490:G2490"/>
    <mergeCell ref="D2475:E2475"/>
    <mergeCell ref="F2475:G2475"/>
    <mergeCell ref="F2477:G2477"/>
    <mergeCell ref="F2479:G2479"/>
    <mergeCell ref="B2481:G2481"/>
    <mergeCell ref="D2482:G2482"/>
    <mergeCell ref="D2467:E2467"/>
    <mergeCell ref="F2467:G2467"/>
    <mergeCell ref="F2469:G2469"/>
    <mergeCell ref="F2471:G2471"/>
    <mergeCell ref="B2473:G2473"/>
    <mergeCell ref="D2474:G2474"/>
    <mergeCell ref="A2461:G2461"/>
    <mergeCell ref="A2462:G2462"/>
    <mergeCell ref="A2463:G2463"/>
    <mergeCell ref="A2464:G2464"/>
    <mergeCell ref="B2465:G2465"/>
    <mergeCell ref="D2466:G2466"/>
    <mergeCell ref="A2435:G2435"/>
    <mergeCell ref="B2436:G2436"/>
    <mergeCell ref="B2437:G2437"/>
    <mergeCell ref="B2438:G2438"/>
    <mergeCell ref="H2438:I2438"/>
    <mergeCell ref="B2439:G2439"/>
    <mergeCell ref="D2396:G2396"/>
    <mergeCell ref="B2431:G2431"/>
    <mergeCell ref="A2432:G2432"/>
    <mergeCell ref="A2433:E2433"/>
    <mergeCell ref="F2433:G2433"/>
    <mergeCell ref="A2434:G2434"/>
    <mergeCell ref="D2390:G2390"/>
    <mergeCell ref="D2391:G2391"/>
    <mergeCell ref="D2392:G2392"/>
    <mergeCell ref="D2393:G2393"/>
    <mergeCell ref="D2394:G2394"/>
    <mergeCell ref="D2395:G2395"/>
    <mergeCell ref="D2384:G2384"/>
    <mergeCell ref="D2385:G2385"/>
    <mergeCell ref="D2386:G2386"/>
    <mergeCell ref="D2387:G2387"/>
    <mergeCell ref="D2388:G2388"/>
    <mergeCell ref="D2389:G2389"/>
    <mergeCell ref="A2373:D2373"/>
    <mergeCell ref="A2378:G2378"/>
    <mergeCell ref="D2379:G2379"/>
    <mergeCell ref="D2380:G2380"/>
    <mergeCell ref="D2381:G2381"/>
    <mergeCell ref="D2382:G2382"/>
    <mergeCell ref="B2365:C2365"/>
    <mergeCell ref="D2365:F2365"/>
    <mergeCell ref="B2366:C2366"/>
    <mergeCell ref="D2366:F2366"/>
    <mergeCell ref="A2368:G2368"/>
    <mergeCell ref="A2372:D2372"/>
    <mergeCell ref="E2357:G2357"/>
    <mergeCell ref="B2360:C2360"/>
    <mergeCell ref="B2361:C2361"/>
    <mergeCell ref="B2362:C2362"/>
    <mergeCell ref="B2363:C2363"/>
    <mergeCell ref="B2364:C2364"/>
    <mergeCell ref="B2354:B2355"/>
    <mergeCell ref="C2354:D2354"/>
    <mergeCell ref="E2354:G2354"/>
    <mergeCell ref="C2355:D2355"/>
    <mergeCell ref="E2355:G2355"/>
    <mergeCell ref="E2356:G2356"/>
    <mergeCell ref="A2344:D2346"/>
    <mergeCell ref="A2348:G2348"/>
    <mergeCell ref="A2350:G2350"/>
    <mergeCell ref="A2351:G2351"/>
    <mergeCell ref="A2352:G2352"/>
    <mergeCell ref="F2353:G2353"/>
    <mergeCell ref="A2321:A2325"/>
    <mergeCell ref="A2326:A2330"/>
    <mergeCell ref="E2332:G2332"/>
    <mergeCell ref="E2338:G2338"/>
    <mergeCell ref="B2340:G2340"/>
    <mergeCell ref="A2341:G2341"/>
    <mergeCell ref="A2288:G2288"/>
    <mergeCell ref="A2296:A2300"/>
    <mergeCell ref="A2301:A2305"/>
    <mergeCell ref="A2306:A2310"/>
    <mergeCell ref="A2311:A2315"/>
    <mergeCell ref="A2316:A2320"/>
    <mergeCell ref="D2282:E2282"/>
    <mergeCell ref="F2282:G2282"/>
    <mergeCell ref="D2284:E2284"/>
    <mergeCell ref="F2284:G2284"/>
    <mergeCell ref="D2286:E2286"/>
    <mergeCell ref="F2286:G2286"/>
    <mergeCell ref="D2273:G2273"/>
    <mergeCell ref="F2274:G2274"/>
    <mergeCell ref="F2276:G2276"/>
    <mergeCell ref="F2278:G2278"/>
    <mergeCell ref="B2280:G2280"/>
    <mergeCell ref="D2281:G2281"/>
    <mergeCell ref="B2264:G2264"/>
    <mergeCell ref="D2265:G2265"/>
    <mergeCell ref="F2266:G2266"/>
    <mergeCell ref="F2268:G2268"/>
    <mergeCell ref="F2270:G2270"/>
    <mergeCell ref="B2272:G2272"/>
    <mergeCell ref="D2258:E2258"/>
    <mergeCell ref="F2258:G2258"/>
    <mergeCell ref="D2260:E2260"/>
    <mergeCell ref="F2260:G2260"/>
    <mergeCell ref="D2262:E2262"/>
    <mergeCell ref="F2262:G2262"/>
    <mergeCell ref="D2250:E2250"/>
    <mergeCell ref="F2250:G2250"/>
    <mergeCell ref="F2252:G2252"/>
    <mergeCell ref="F2254:G2254"/>
    <mergeCell ref="B2256:G2256"/>
    <mergeCell ref="D2257:G2257"/>
    <mergeCell ref="D2242:E2242"/>
    <mergeCell ref="F2242:G2242"/>
    <mergeCell ref="F2244:G2244"/>
    <mergeCell ref="F2246:G2246"/>
    <mergeCell ref="B2248:G2248"/>
    <mergeCell ref="D2249:G2249"/>
    <mergeCell ref="D2234:E2234"/>
    <mergeCell ref="F2234:G2234"/>
    <mergeCell ref="F2236:G2236"/>
    <mergeCell ref="F2238:G2238"/>
    <mergeCell ref="B2240:G2240"/>
    <mergeCell ref="D2241:G2241"/>
    <mergeCell ref="A2228:G2228"/>
    <mergeCell ref="A2229:G2229"/>
    <mergeCell ref="A2230:G2230"/>
    <mergeCell ref="A2231:G2231"/>
    <mergeCell ref="B2232:G2232"/>
    <mergeCell ref="D2233:G2233"/>
    <mergeCell ref="A2202:G2202"/>
    <mergeCell ref="B2203:G2203"/>
    <mergeCell ref="B2204:G2204"/>
    <mergeCell ref="B2205:G2205"/>
    <mergeCell ref="H2205:I2205"/>
    <mergeCell ref="B2206:G2206"/>
    <mergeCell ref="D2163:G2163"/>
    <mergeCell ref="B2198:G2198"/>
    <mergeCell ref="A2199:G2199"/>
    <mergeCell ref="A2200:E2200"/>
    <mergeCell ref="F2200:G2200"/>
    <mergeCell ref="A2201:G2201"/>
    <mergeCell ref="D2157:G2157"/>
    <mergeCell ref="D2158:G2158"/>
    <mergeCell ref="D2159:G2159"/>
    <mergeCell ref="D2160:G2160"/>
    <mergeCell ref="D2161:G2161"/>
    <mergeCell ref="D2162:G2162"/>
    <mergeCell ref="D2151:G2151"/>
    <mergeCell ref="D2152:G2152"/>
    <mergeCell ref="D2153:G2153"/>
    <mergeCell ref="D2154:G2154"/>
    <mergeCell ref="D2155:G2155"/>
    <mergeCell ref="D2156:G2156"/>
    <mergeCell ref="A2131:D2131"/>
    <mergeCell ref="A2145:G2145"/>
    <mergeCell ref="D2146:G2146"/>
    <mergeCell ref="D2147:G2147"/>
    <mergeCell ref="D2148:G2148"/>
    <mergeCell ref="D2149:G2149"/>
    <mergeCell ref="B2123:C2123"/>
    <mergeCell ref="D2123:F2123"/>
    <mergeCell ref="B2124:C2124"/>
    <mergeCell ref="D2124:F2124"/>
    <mergeCell ref="A2126:G2126"/>
    <mergeCell ref="A2130:D2130"/>
    <mergeCell ref="E2115:G2115"/>
    <mergeCell ref="B2118:C2118"/>
    <mergeCell ref="B2119:C2119"/>
    <mergeCell ref="B2120:C2120"/>
    <mergeCell ref="B2121:C2121"/>
    <mergeCell ref="B2122:C2122"/>
    <mergeCell ref="B2112:B2113"/>
    <mergeCell ref="C2112:D2112"/>
    <mergeCell ref="E2112:G2112"/>
    <mergeCell ref="C2113:D2113"/>
    <mergeCell ref="E2113:G2113"/>
    <mergeCell ref="E2114:G2114"/>
    <mergeCell ref="A2102:D2104"/>
    <mergeCell ref="A2106:G2106"/>
    <mergeCell ref="A2108:G2108"/>
    <mergeCell ref="A2109:G2109"/>
    <mergeCell ref="A2110:G2110"/>
    <mergeCell ref="F2111:G2111"/>
    <mergeCell ref="A2079:A2083"/>
    <mergeCell ref="A2084:A2088"/>
    <mergeCell ref="E2090:G2090"/>
    <mergeCell ref="E2096:G2096"/>
    <mergeCell ref="B2098:G2098"/>
    <mergeCell ref="A2099:G2099"/>
    <mergeCell ref="A2046:G2046"/>
    <mergeCell ref="A2054:A2058"/>
    <mergeCell ref="A2059:A2063"/>
    <mergeCell ref="A2064:A2068"/>
    <mergeCell ref="A2069:A2073"/>
    <mergeCell ref="A2074:A2078"/>
    <mergeCell ref="D2040:E2040"/>
    <mergeCell ref="F2040:G2040"/>
    <mergeCell ref="D2042:E2042"/>
    <mergeCell ref="F2042:G2042"/>
    <mergeCell ref="D2044:E2044"/>
    <mergeCell ref="F2044:G2044"/>
    <mergeCell ref="D2031:G2031"/>
    <mergeCell ref="F2032:G2032"/>
    <mergeCell ref="F2034:G2034"/>
    <mergeCell ref="F2036:G2036"/>
    <mergeCell ref="B2038:G2038"/>
    <mergeCell ref="D2039:G2039"/>
    <mergeCell ref="B2022:G2022"/>
    <mergeCell ref="D2023:G2023"/>
    <mergeCell ref="F2024:G2024"/>
    <mergeCell ref="F2026:G2026"/>
    <mergeCell ref="F2028:G2028"/>
    <mergeCell ref="B2030:G2030"/>
    <mergeCell ref="D2016:E2016"/>
    <mergeCell ref="F2016:G2016"/>
    <mergeCell ref="D2018:E2018"/>
    <mergeCell ref="F2018:G2018"/>
    <mergeCell ref="D2020:E2020"/>
    <mergeCell ref="F2020:G2020"/>
    <mergeCell ref="D2008:E2008"/>
    <mergeCell ref="F2008:G2008"/>
    <mergeCell ref="F2010:G2010"/>
    <mergeCell ref="F2012:G2012"/>
    <mergeCell ref="B2014:G2014"/>
    <mergeCell ref="D2015:G2015"/>
    <mergeCell ref="D2000:E2000"/>
    <mergeCell ref="F2000:G2000"/>
    <mergeCell ref="F2002:G2002"/>
    <mergeCell ref="F2004:G2004"/>
    <mergeCell ref="B2006:G2006"/>
    <mergeCell ref="D2007:G2007"/>
    <mergeCell ref="D1992:E1992"/>
    <mergeCell ref="F1992:G1992"/>
    <mergeCell ref="F1994:G1994"/>
    <mergeCell ref="F1996:G1996"/>
    <mergeCell ref="B1998:G1998"/>
    <mergeCell ref="D1999:G1999"/>
    <mergeCell ref="A1986:G1986"/>
    <mergeCell ref="A1987:G1987"/>
    <mergeCell ref="A1988:G1988"/>
    <mergeCell ref="A1989:G1989"/>
    <mergeCell ref="B1990:G1990"/>
    <mergeCell ref="D1991:G1991"/>
    <mergeCell ref="A1960:G1960"/>
    <mergeCell ref="B1961:G1961"/>
    <mergeCell ref="B1962:G1962"/>
    <mergeCell ref="B1963:G1963"/>
    <mergeCell ref="H1963:I1963"/>
    <mergeCell ref="B1964:G1964"/>
    <mergeCell ref="D1921:G1921"/>
    <mergeCell ref="B1956:G1956"/>
    <mergeCell ref="A1957:G1957"/>
    <mergeCell ref="A1958:E1958"/>
    <mergeCell ref="F1958:G1958"/>
    <mergeCell ref="A1959:G1959"/>
    <mergeCell ref="D1915:G1915"/>
    <mergeCell ref="D1916:G1916"/>
    <mergeCell ref="D1917:G1917"/>
    <mergeCell ref="D1918:G1918"/>
    <mergeCell ref="D1919:G1919"/>
    <mergeCell ref="D1920:G1920"/>
    <mergeCell ref="D1909:G1909"/>
    <mergeCell ref="D1910:G1910"/>
    <mergeCell ref="D1911:G1911"/>
    <mergeCell ref="D1912:G1912"/>
    <mergeCell ref="D1913:G1913"/>
    <mergeCell ref="D1914:G1914"/>
    <mergeCell ref="A1887:D1887"/>
    <mergeCell ref="A1903:G1903"/>
    <mergeCell ref="D1904:G1904"/>
    <mergeCell ref="D1905:G1905"/>
    <mergeCell ref="D1906:G1906"/>
    <mergeCell ref="D1907:G1907"/>
    <mergeCell ref="B1879:C1879"/>
    <mergeCell ref="D1879:F1879"/>
    <mergeCell ref="B1880:C1880"/>
    <mergeCell ref="D1880:F1880"/>
    <mergeCell ref="A1882:G1882"/>
    <mergeCell ref="A1886:D1886"/>
    <mergeCell ref="E1871:G1871"/>
    <mergeCell ref="B1874:C1874"/>
    <mergeCell ref="B1875:C1875"/>
    <mergeCell ref="B1876:C1876"/>
    <mergeCell ref="B1877:C1877"/>
    <mergeCell ref="B1878:C1878"/>
    <mergeCell ref="B1868:B1869"/>
    <mergeCell ref="C1868:D1868"/>
    <mergeCell ref="E1868:G1868"/>
    <mergeCell ref="C1869:D1869"/>
    <mergeCell ref="E1869:G1869"/>
    <mergeCell ref="E1870:G1870"/>
    <mergeCell ref="A1858:D1860"/>
    <mergeCell ref="A1862:G1862"/>
    <mergeCell ref="A1864:G1864"/>
    <mergeCell ref="A1865:G1865"/>
    <mergeCell ref="A1866:G1866"/>
    <mergeCell ref="F1867:G1867"/>
    <mergeCell ref="A1835:A1839"/>
    <mergeCell ref="A1840:A1844"/>
    <mergeCell ref="E1846:G1846"/>
    <mergeCell ref="E1852:G1852"/>
    <mergeCell ref="B1854:G1854"/>
    <mergeCell ref="A1855:G1855"/>
    <mergeCell ref="A1802:G1802"/>
    <mergeCell ref="A1810:A1814"/>
    <mergeCell ref="A1815:A1819"/>
    <mergeCell ref="A1820:A1824"/>
    <mergeCell ref="A1825:A1829"/>
    <mergeCell ref="A1830:A1834"/>
    <mergeCell ref="D1796:E1796"/>
    <mergeCell ref="F1796:G1796"/>
    <mergeCell ref="D1798:E1798"/>
    <mergeCell ref="F1798:G1798"/>
    <mergeCell ref="D1800:E1800"/>
    <mergeCell ref="F1800:G1800"/>
    <mergeCell ref="D1787:G1787"/>
    <mergeCell ref="F1788:G1788"/>
    <mergeCell ref="F1790:G1790"/>
    <mergeCell ref="F1792:G1792"/>
    <mergeCell ref="B1794:G1794"/>
    <mergeCell ref="D1795:G1795"/>
    <mergeCell ref="B1778:G1778"/>
    <mergeCell ref="D1779:G1779"/>
    <mergeCell ref="F1780:G1780"/>
    <mergeCell ref="F1782:G1782"/>
    <mergeCell ref="F1784:G1784"/>
    <mergeCell ref="B1786:G1786"/>
    <mergeCell ref="D1772:E1772"/>
    <mergeCell ref="F1772:G1772"/>
    <mergeCell ref="D1774:E1774"/>
    <mergeCell ref="F1774:G1774"/>
    <mergeCell ref="D1776:E1776"/>
    <mergeCell ref="F1776:G1776"/>
    <mergeCell ref="D1764:E1764"/>
    <mergeCell ref="F1764:G1764"/>
    <mergeCell ref="F1766:G1766"/>
    <mergeCell ref="F1768:G1768"/>
    <mergeCell ref="B1770:G1770"/>
    <mergeCell ref="D1771:G1771"/>
    <mergeCell ref="D1756:E1756"/>
    <mergeCell ref="F1756:G1756"/>
    <mergeCell ref="F1758:G1758"/>
    <mergeCell ref="F1760:G1760"/>
    <mergeCell ref="B1762:G1762"/>
    <mergeCell ref="D1763:G1763"/>
    <mergeCell ref="D1748:E1748"/>
    <mergeCell ref="F1748:G1748"/>
    <mergeCell ref="F1750:G1750"/>
    <mergeCell ref="F1752:G1752"/>
    <mergeCell ref="B1754:G1754"/>
    <mergeCell ref="D1755:G1755"/>
    <mergeCell ref="A1742:G1742"/>
    <mergeCell ref="A1743:G1743"/>
    <mergeCell ref="A1744:G1744"/>
    <mergeCell ref="A1745:G1745"/>
    <mergeCell ref="B1746:G1746"/>
    <mergeCell ref="D1747:G1747"/>
    <mergeCell ref="A1716:G1716"/>
    <mergeCell ref="B1717:G1717"/>
    <mergeCell ref="B1718:G1718"/>
    <mergeCell ref="B1719:G1719"/>
    <mergeCell ref="H1719:I1719"/>
    <mergeCell ref="B1720:G1720"/>
    <mergeCell ref="D1677:G1677"/>
    <mergeCell ref="B1712:G1712"/>
    <mergeCell ref="A1713:G1713"/>
    <mergeCell ref="A1714:E1714"/>
    <mergeCell ref="F1714:G1714"/>
    <mergeCell ref="A1715:G1715"/>
    <mergeCell ref="D1671:G1671"/>
    <mergeCell ref="D1672:G1672"/>
    <mergeCell ref="D1673:G1673"/>
    <mergeCell ref="D1674:G1674"/>
    <mergeCell ref="D1675:G1675"/>
    <mergeCell ref="D1676:G1676"/>
    <mergeCell ref="D1665:G1665"/>
    <mergeCell ref="D1666:G1666"/>
    <mergeCell ref="D1667:G1667"/>
    <mergeCell ref="D1668:G1668"/>
    <mergeCell ref="D1669:G1669"/>
    <mergeCell ref="D1670:G1670"/>
    <mergeCell ref="A1645:D1645"/>
    <mergeCell ref="A1659:G1659"/>
    <mergeCell ref="D1660:G1660"/>
    <mergeCell ref="D1661:G1661"/>
    <mergeCell ref="D1662:G1662"/>
    <mergeCell ref="D1663:G1663"/>
    <mergeCell ref="B1637:C1637"/>
    <mergeCell ref="D1637:F1637"/>
    <mergeCell ref="B1638:C1638"/>
    <mergeCell ref="D1638:F1638"/>
    <mergeCell ref="A1640:G1640"/>
    <mergeCell ref="A1644:D1644"/>
    <mergeCell ref="E1629:G1629"/>
    <mergeCell ref="B1632:C1632"/>
    <mergeCell ref="B1633:C1633"/>
    <mergeCell ref="B1634:C1634"/>
    <mergeCell ref="B1635:C1635"/>
    <mergeCell ref="B1636:C1636"/>
    <mergeCell ref="B1626:B1627"/>
    <mergeCell ref="C1626:D1626"/>
    <mergeCell ref="E1626:G1626"/>
    <mergeCell ref="C1627:D1627"/>
    <mergeCell ref="E1627:G1627"/>
    <mergeCell ref="E1628:G1628"/>
    <mergeCell ref="A1616:D1618"/>
    <mergeCell ref="A1620:G1620"/>
    <mergeCell ref="A1622:G1622"/>
    <mergeCell ref="A1623:G1623"/>
    <mergeCell ref="A1624:G1624"/>
    <mergeCell ref="F1625:G1625"/>
    <mergeCell ref="A1593:A1597"/>
    <mergeCell ref="A1598:A1602"/>
    <mergeCell ref="E1604:G1604"/>
    <mergeCell ref="E1610:G1610"/>
    <mergeCell ref="B1612:G1612"/>
    <mergeCell ref="A1613:G1613"/>
    <mergeCell ref="A1560:G1560"/>
    <mergeCell ref="A1568:A1572"/>
    <mergeCell ref="A1573:A1577"/>
    <mergeCell ref="A1578:A1582"/>
    <mergeCell ref="A1583:A1587"/>
    <mergeCell ref="A1588:A1592"/>
    <mergeCell ref="D1554:E1554"/>
    <mergeCell ref="F1554:G1554"/>
    <mergeCell ref="D1556:E1556"/>
    <mergeCell ref="F1556:G1556"/>
    <mergeCell ref="D1558:E1558"/>
    <mergeCell ref="F1558:G1558"/>
    <mergeCell ref="D1545:G1545"/>
    <mergeCell ref="F1546:G1546"/>
    <mergeCell ref="F1548:G1548"/>
    <mergeCell ref="F1550:G1550"/>
    <mergeCell ref="B1552:G1552"/>
    <mergeCell ref="D1553:G1553"/>
    <mergeCell ref="B1536:G1536"/>
    <mergeCell ref="D1537:G1537"/>
    <mergeCell ref="F1538:G1538"/>
    <mergeCell ref="F1540:G1540"/>
    <mergeCell ref="F1542:G1542"/>
    <mergeCell ref="B1544:G1544"/>
    <mergeCell ref="D1530:E1530"/>
    <mergeCell ref="F1530:G1530"/>
    <mergeCell ref="D1532:E1532"/>
    <mergeCell ref="F1532:G1532"/>
    <mergeCell ref="D1534:E1534"/>
    <mergeCell ref="F1534:G1534"/>
    <mergeCell ref="D1522:E1522"/>
    <mergeCell ref="F1522:G1522"/>
    <mergeCell ref="F1524:G1524"/>
    <mergeCell ref="F1526:G1526"/>
    <mergeCell ref="B1528:G1528"/>
    <mergeCell ref="D1529:G1529"/>
    <mergeCell ref="D1514:E1514"/>
    <mergeCell ref="F1514:G1514"/>
    <mergeCell ref="F1516:G1516"/>
    <mergeCell ref="F1518:G1518"/>
    <mergeCell ref="B1520:G1520"/>
    <mergeCell ref="D1521:G1521"/>
    <mergeCell ref="D1506:E1506"/>
    <mergeCell ref="F1506:G1506"/>
    <mergeCell ref="F1508:G1508"/>
    <mergeCell ref="F1510:G1510"/>
    <mergeCell ref="B1512:G1512"/>
    <mergeCell ref="D1513:G1513"/>
    <mergeCell ref="A1500:G1500"/>
    <mergeCell ref="A1501:G1501"/>
    <mergeCell ref="A1502:G1502"/>
    <mergeCell ref="A1503:G1503"/>
    <mergeCell ref="B1504:G1504"/>
    <mergeCell ref="D1505:G1505"/>
    <mergeCell ref="A1474:G1474"/>
    <mergeCell ref="B1475:G1475"/>
    <mergeCell ref="B1476:G1476"/>
    <mergeCell ref="B1477:G1477"/>
    <mergeCell ref="H1477:I1477"/>
    <mergeCell ref="B1478:G1478"/>
    <mergeCell ref="D1435:G1435"/>
    <mergeCell ref="B1470:G1470"/>
    <mergeCell ref="A1471:G1471"/>
    <mergeCell ref="A1472:E1472"/>
    <mergeCell ref="F1472:G1472"/>
    <mergeCell ref="A1473:G1473"/>
    <mergeCell ref="D1429:G1429"/>
    <mergeCell ref="D1430:G1430"/>
    <mergeCell ref="D1431:G1431"/>
    <mergeCell ref="D1432:G1432"/>
    <mergeCell ref="D1433:G1433"/>
    <mergeCell ref="D1434:G1434"/>
    <mergeCell ref="D1423:G1423"/>
    <mergeCell ref="D1424:G1424"/>
    <mergeCell ref="D1425:G1425"/>
    <mergeCell ref="D1426:G1426"/>
    <mergeCell ref="D1427:G1427"/>
    <mergeCell ref="D1428:G1428"/>
    <mergeCell ref="A1403:D1403"/>
    <mergeCell ref="A1417:G1417"/>
    <mergeCell ref="D1418:G1418"/>
    <mergeCell ref="D1419:G1419"/>
    <mergeCell ref="D1420:G1420"/>
    <mergeCell ref="D1421:G1421"/>
    <mergeCell ref="B1395:C1395"/>
    <mergeCell ref="D1395:F1395"/>
    <mergeCell ref="B1396:C1396"/>
    <mergeCell ref="D1396:F1396"/>
    <mergeCell ref="A1398:G1398"/>
    <mergeCell ref="A1402:D1402"/>
    <mergeCell ref="E1387:G1387"/>
    <mergeCell ref="B1390:C1390"/>
    <mergeCell ref="B1391:C1391"/>
    <mergeCell ref="B1392:C1392"/>
    <mergeCell ref="B1393:C1393"/>
    <mergeCell ref="B1394:C1394"/>
    <mergeCell ref="B1384:B1385"/>
    <mergeCell ref="C1384:D1384"/>
    <mergeCell ref="E1384:G1384"/>
    <mergeCell ref="C1385:D1385"/>
    <mergeCell ref="E1385:G1385"/>
    <mergeCell ref="E1386:G1386"/>
    <mergeCell ref="A1374:D1376"/>
    <mergeCell ref="A1378:G1378"/>
    <mergeCell ref="A1380:G1380"/>
    <mergeCell ref="A1381:G1381"/>
    <mergeCell ref="A1382:G1382"/>
    <mergeCell ref="F1383:G1383"/>
    <mergeCell ref="A1351:A1355"/>
    <mergeCell ref="A1356:A1360"/>
    <mergeCell ref="E1362:G1362"/>
    <mergeCell ref="E1368:G1368"/>
    <mergeCell ref="B1370:G1370"/>
    <mergeCell ref="A1371:G1371"/>
    <mergeCell ref="A1318:G1318"/>
    <mergeCell ref="A1326:A1330"/>
    <mergeCell ref="A1331:A1335"/>
    <mergeCell ref="A1336:A1340"/>
    <mergeCell ref="A1341:A1345"/>
    <mergeCell ref="A1346:A1350"/>
    <mergeCell ref="D1312:E1312"/>
    <mergeCell ref="F1312:G1312"/>
    <mergeCell ref="D1314:E1314"/>
    <mergeCell ref="F1314:G1314"/>
    <mergeCell ref="D1316:E1316"/>
    <mergeCell ref="F1316:G1316"/>
    <mergeCell ref="D1303:G1303"/>
    <mergeCell ref="F1304:G1304"/>
    <mergeCell ref="F1306:G1306"/>
    <mergeCell ref="F1308:G1308"/>
    <mergeCell ref="B1310:G1310"/>
    <mergeCell ref="D1311:G1311"/>
    <mergeCell ref="B1294:G1294"/>
    <mergeCell ref="D1295:G1295"/>
    <mergeCell ref="F1296:G1296"/>
    <mergeCell ref="F1298:G1298"/>
    <mergeCell ref="F1300:G1300"/>
    <mergeCell ref="B1302:G1302"/>
    <mergeCell ref="D1288:E1288"/>
    <mergeCell ref="F1288:G1288"/>
    <mergeCell ref="D1290:E1290"/>
    <mergeCell ref="F1290:G1290"/>
    <mergeCell ref="D1292:E1292"/>
    <mergeCell ref="F1292:G1292"/>
    <mergeCell ref="D1280:E1280"/>
    <mergeCell ref="F1280:G1280"/>
    <mergeCell ref="F1282:G1282"/>
    <mergeCell ref="F1284:G1284"/>
    <mergeCell ref="B1286:G1286"/>
    <mergeCell ref="D1287:G1287"/>
    <mergeCell ref="D1272:E1272"/>
    <mergeCell ref="F1272:G1272"/>
    <mergeCell ref="F1274:G1274"/>
    <mergeCell ref="F1276:G1276"/>
    <mergeCell ref="B1278:G1278"/>
    <mergeCell ref="D1279:G1279"/>
    <mergeCell ref="D1264:E1264"/>
    <mergeCell ref="F1264:G1264"/>
    <mergeCell ref="F1266:G1266"/>
    <mergeCell ref="F1268:G1268"/>
    <mergeCell ref="B1270:G1270"/>
    <mergeCell ref="D1271:G1271"/>
    <mergeCell ref="A1258:G1258"/>
    <mergeCell ref="A1259:G1259"/>
    <mergeCell ref="A1260:G1260"/>
    <mergeCell ref="A1261:G1261"/>
    <mergeCell ref="B1262:G1262"/>
    <mergeCell ref="D1263:G1263"/>
    <mergeCell ref="A1232:G1232"/>
    <mergeCell ref="B1233:G1233"/>
    <mergeCell ref="B1234:G1234"/>
    <mergeCell ref="B1235:G1235"/>
    <mergeCell ref="H1235:I1235"/>
    <mergeCell ref="B1236:G1236"/>
    <mergeCell ref="D1193:G1193"/>
    <mergeCell ref="B1228:G1228"/>
    <mergeCell ref="A1229:G1229"/>
    <mergeCell ref="A1230:E1230"/>
    <mergeCell ref="F1230:G1230"/>
    <mergeCell ref="A1231:G1231"/>
    <mergeCell ref="D1187:G1187"/>
    <mergeCell ref="D1188:G1188"/>
    <mergeCell ref="D1189:G1189"/>
    <mergeCell ref="D1190:G1190"/>
    <mergeCell ref="D1191:G1191"/>
    <mergeCell ref="D1192:G1192"/>
    <mergeCell ref="D1181:G1181"/>
    <mergeCell ref="D1182:G1182"/>
    <mergeCell ref="D1183:G1183"/>
    <mergeCell ref="D1184:G1184"/>
    <mergeCell ref="D1185:G1185"/>
    <mergeCell ref="D1186:G1186"/>
    <mergeCell ref="A1159:D1159"/>
    <mergeCell ref="A1175:G1175"/>
    <mergeCell ref="D1176:G1176"/>
    <mergeCell ref="D1177:G1177"/>
    <mergeCell ref="D1178:G1178"/>
    <mergeCell ref="D1179:G1179"/>
    <mergeCell ref="B1151:C1151"/>
    <mergeCell ref="D1151:F1151"/>
    <mergeCell ref="B1152:C1152"/>
    <mergeCell ref="D1152:F1152"/>
    <mergeCell ref="A1154:G1154"/>
    <mergeCell ref="A1158:D1158"/>
    <mergeCell ref="E1143:G1143"/>
    <mergeCell ref="B1146:C1146"/>
    <mergeCell ref="B1147:C1147"/>
    <mergeCell ref="B1148:C1148"/>
    <mergeCell ref="B1149:C1149"/>
    <mergeCell ref="B1150:C1150"/>
    <mergeCell ref="B1140:B1141"/>
    <mergeCell ref="C1140:D1140"/>
    <mergeCell ref="E1140:G1140"/>
    <mergeCell ref="C1141:D1141"/>
    <mergeCell ref="E1141:G1141"/>
    <mergeCell ref="E1142:G1142"/>
    <mergeCell ref="A1130:D1132"/>
    <mergeCell ref="A1134:G1134"/>
    <mergeCell ref="A1136:G1136"/>
    <mergeCell ref="A1137:G1137"/>
    <mergeCell ref="A1138:G1138"/>
    <mergeCell ref="F1139:G1139"/>
    <mergeCell ref="A1107:A1111"/>
    <mergeCell ref="A1112:A1116"/>
    <mergeCell ref="E1118:G1118"/>
    <mergeCell ref="E1124:G1124"/>
    <mergeCell ref="B1126:G1126"/>
    <mergeCell ref="A1127:G1127"/>
    <mergeCell ref="A1074:G1074"/>
    <mergeCell ref="A1082:A1086"/>
    <mergeCell ref="A1087:A1091"/>
    <mergeCell ref="A1092:A1096"/>
    <mergeCell ref="A1097:A1101"/>
    <mergeCell ref="A1102:A1106"/>
    <mergeCell ref="D1068:E1068"/>
    <mergeCell ref="F1068:G1068"/>
    <mergeCell ref="D1070:E1070"/>
    <mergeCell ref="F1070:G1070"/>
    <mergeCell ref="D1072:E1072"/>
    <mergeCell ref="F1072:G1072"/>
    <mergeCell ref="D1059:G1059"/>
    <mergeCell ref="F1060:G1060"/>
    <mergeCell ref="F1062:G1062"/>
    <mergeCell ref="F1064:G1064"/>
    <mergeCell ref="B1066:G1066"/>
    <mergeCell ref="D1067:G1067"/>
    <mergeCell ref="B1050:G1050"/>
    <mergeCell ref="D1051:G1051"/>
    <mergeCell ref="F1052:G1052"/>
    <mergeCell ref="F1054:G1054"/>
    <mergeCell ref="F1056:G1056"/>
    <mergeCell ref="B1058:G1058"/>
    <mergeCell ref="D1044:E1044"/>
    <mergeCell ref="F1044:G1044"/>
    <mergeCell ref="D1046:E1046"/>
    <mergeCell ref="F1046:G1046"/>
    <mergeCell ref="D1048:E1048"/>
    <mergeCell ref="F1048:G1048"/>
    <mergeCell ref="D1036:E1036"/>
    <mergeCell ref="F1036:G1036"/>
    <mergeCell ref="F1038:G1038"/>
    <mergeCell ref="F1040:G1040"/>
    <mergeCell ref="B1042:G1042"/>
    <mergeCell ref="D1043:G1043"/>
    <mergeCell ref="D1028:E1028"/>
    <mergeCell ref="F1028:G1028"/>
    <mergeCell ref="F1030:G1030"/>
    <mergeCell ref="F1032:G1032"/>
    <mergeCell ref="B1034:G1034"/>
    <mergeCell ref="D1035:G1035"/>
    <mergeCell ref="D1020:E1020"/>
    <mergeCell ref="F1020:G1020"/>
    <mergeCell ref="F1022:G1022"/>
    <mergeCell ref="F1024:G1024"/>
    <mergeCell ref="B1026:G1026"/>
    <mergeCell ref="D1027:G1027"/>
    <mergeCell ref="A1014:G1014"/>
    <mergeCell ref="A1015:G1015"/>
    <mergeCell ref="A1016:G1016"/>
    <mergeCell ref="A1017:G1017"/>
    <mergeCell ref="B1018:G1018"/>
    <mergeCell ref="D1019:G1019"/>
    <mergeCell ref="A988:G988"/>
    <mergeCell ref="B989:G989"/>
    <mergeCell ref="B990:G990"/>
    <mergeCell ref="B991:G991"/>
    <mergeCell ref="H991:I991"/>
    <mergeCell ref="B992:G992"/>
    <mergeCell ref="D949:G949"/>
    <mergeCell ref="B984:G984"/>
    <mergeCell ref="A985:G985"/>
    <mergeCell ref="A986:E986"/>
    <mergeCell ref="F986:G986"/>
    <mergeCell ref="A987:G987"/>
    <mergeCell ref="D943:G943"/>
    <mergeCell ref="D944:G944"/>
    <mergeCell ref="D945:G945"/>
    <mergeCell ref="D946:G946"/>
    <mergeCell ref="D947:G947"/>
    <mergeCell ref="D948:G948"/>
    <mergeCell ref="D937:G937"/>
    <mergeCell ref="D938:G938"/>
    <mergeCell ref="D939:G939"/>
    <mergeCell ref="D940:G940"/>
    <mergeCell ref="D941:G941"/>
    <mergeCell ref="D942:G942"/>
    <mergeCell ref="A919:D919"/>
    <mergeCell ref="A931:G931"/>
    <mergeCell ref="D932:G932"/>
    <mergeCell ref="D933:G933"/>
    <mergeCell ref="D934:G934"/>
    <mergeCell ref="D935:G935"/>
    <mergeCell ref="B911:C911"/>
    <mergeCell ref="D911:F911"/>
    <mergeCell ref="B912:C912"/>
    <mergeCell ref="D912:F912"/>
    <mergeCell ref="A914:G914"/>
    <mergeCell ref="A918:D918"/>
    <mergeCell ref="E903:G903"/>
    <mergeCell ref="B906:C906"/>
    <mergeCell ref="B907:C907"/>
    <mergeCell ref="B908:C908"/>
    <mergeCell ref="B909:C909"/>
    <mergeCell ref="B910:C910"/>
    <mergeCell ref="B900:B901"/>
    <mergeCell ref="C900:D900"/>
    <mergeCell ref="E900:G900"/>
    <mergeCell ref="C901:D901"/>
    <mergeCell ref="E901:G901"/>
    <mergeCell ref="E902:G902"/>
    <mergeCell ref="A890:D892"/>
    <mergeCell ref="A894:G894"/>
    <mergeCell ref="A896:G896"/>
    <mergeCell ref="A897:G897"/>
    <mergeCell ref="A898:G898"/>
    <mergeCell ref="F899:G899"/>
    <mergeCell ref="A867:A871"/>
    <mergeCell ref="A872:A876"/>
    <mergeCell ref="E878:G878"/>
    <mergeCell ref="E884:G884"/>
    <mergeCell ref="B886:G886"/>
    <mergeCell ref="A887:G887"/>
    <mergeCell ref="A834:G834"/>
    <mergeCell ref="A842:A846"/>
    <mergeCell ref="A847:A851"/>
    <mergeCell ref="A852:A856"/>
    <mergeCell ref="A857:A861"/>
    <mergeCell ref="A862:A866"/>
    <mergeCell ref="D828:E828"/>
    <mergeCell ref="F828:G828"/>
    <mergeCell ref="D830:E830"/>
    <mergeCell ref="F830:G830"/>
    <mergeCell ref="D832:E832"/>
    <mergeCell ref="F832:G832"/>
    <mergeCell ref="D819:G819"/>
    <mergeCell ref="F820:G820"/>
    <mergeCell ref="F822:G822"/>
    <mergeCell ref="F824:G824"/>
    <mergeCell ref="B826:G826"/>
    <mergeCell ref="D827:G827"/>
    <mergeCell ref="B810:G810"/>
    <mergeCell ref="D811:G811"/>
    <mergeCell ref="F812:G812"/>
    <mergeCell ref="F814:G814"/>
    <mergeCell ref="F816:G816"/>
    <mergeCell ref="B818:G818"/>
    <mergeCell ref="D804:E804"/>
    <mergeCell ref="F804:G804"/>
    <mergeCell ref="D806:E806"/>
    <mergeCell ref="F806:G806"/>
    <mergeCell ref="D808:E808"/>
    <mergeCell ref="F808:G808"/>
    <mergeCell ref="D796:E796"/>
    <mergeCell ref="F796:G796"/>
    <mergeCell ref="F798:G798"/>
    <mergeCell ref="F800:G800"/>
    <mergeCell ref="B802:G802"/>
    <mergeCell ref="D803:G803"/>
    <mergeCell ref="D788:E788"/>
    <mergeCell ref="F788:G788"/>
    <mergeCell ref="F790:G790"/>
    <mergeCell ref="F792:G792"/>
    <mergeCell ref="B794:G794"/>
    <mergeCell ref="D795:G795"/>
    <mergeCell ref="D780:E780"/>
    <mergeCell ref="F780:G780"/>
    <mergeCell ref="F782:G782"/>
    <mergeCell ref="F784:G784"/>
    <mergeCell ref="B786:G786"/>
    <mergeCell ref="D787:G787"/>
    <mergeCell ref="A774:G774"/>
    <mergeCell ref="A775:G775"/>
    <mergeCell ref="A776:G776"/>
    <mergeCell ref="A777:G777"/>
    <mergeCell ref="B778:G778"/>
    <mergeCell ref="D779:G779"/>
    <mergeCell ref="A748:G748"/>
    <mergeCell ref="B749:G749"/>
    <mergeCell ref="B750:G750"/>
    <mergeCell ref="B751:G751"/>
    <mergeCell ref="H751:I751"/>
    <mergeCell ref="B752:G752"/>
    <mergeCell ref="D709:G709"/>
    <mergeCell ref="B744:G744"/>
    <mergeCell ref="A745:G745"/>
    <mergeCell ref="A746:E746"/>
    <mergeCell ref="F746:G746"/>
    <mergeCell ref="A747:G747"/>
    <mergeCell ref="D703:G703"/>
    <mergeCell ref="D704:G704"/>
    <mergeCell ref="D705:G705"/>
    <mergeCell ref="D706:G706"/>
    <mergeCell ref="D707:G707"/>
    <mergeCell ref="D708:G708"/>
    <mergeCell ref="D697:G697"/>
    <mergeCell ref="D698:G698"/>
    <mergeCell ref="D699:G699"/>
    <mergeCell ref="D700:G700"/>
    <mergeCell ref="D701:G701"/>
    <mergeCell ref="D702:G702"/>
    <mergeCell ref="A683:D683"/>
    <mergeCell ref="A691:G691"/>
    <mergeCell ref="D692:G692"/>
    <mergeCell ref="D693:G693"/>
    <mergeCell ref="D694:G694"/>
    <mergeCell ref="D695:G695"/>
    <mergeCell ref="B675:C675"/>
    <mergeCell ref="D675:F675"/>
    <mergeCell ref="B676:C676"/>
    <mergeCell ref="D676:F676"/>
    <mergeCell ref="A678:G678"/>
    <mergeCell ref="A682:D682"/>
    <mergeCell ref="E667:G667"/>
    <mergeCell ref="B670:C670"/>
    <mergeCell ref="B671:C671"/>
    <mergeCell ref="B672:C672"/>
    <mergeCell ref="B673:C673"/>
    <mergeCell ref="B674:C674"/>
    <mergeCell ref="B664:B665"/>
    <mergeCell ref="C664:D664"/>
    <mergeCell ref="E664:G664"/>
    <mergeCell ref="C665:D665"/>
    <mergeCell ref="E665:G665"/>
    <mergeCell ref="E666:G666"/>
    <mergeCell ref="A654:D656"/>
    <mergeCell ref="A658:G658"/>
    <mergeCell ref="A660:G660"/>
    <mergeCell ref="A661:G661"/>
    <mergeCell ref="A662:G662"/>
    <mergeCell ref="F663:G663"/>
    <mergeCell ref="A631:A635"/>
    <mergeCell ref="A636:A640"/>
    <mergeCell ref="E642:G642"/>
    <mergeCell ref="E648:G648"/>
    <mergeCell ref="B650:G650"/>
    <mergeCell ref="A651:G651"/>
    <mergeCell ref="A598:G598"/>
    <mergeCell ref="A606:A610"/>
    <mergeCell ref="A611:A615"/>
    <mergeCell ref="A616:A620"/>
    <mergeCell ref="A621:A625"/>
    <mergeCell ref="A626:A630"/>
    <mergeCell ref="D592:E592"/>
    <mergeCell ref="F592:G592"/>
    <mergeCell ref="D594:E594"/>
    <mergeCell ref="F594:G594"/>
    <mergeCell ref="D596:E596"/>
    <mergeCell ref="F596:G596"/>
    <mergeCell ref="D583:G583"/>
    <mergeCell ref="F584:G584"/>
    <mergeCell ref="F586:G586"/>
    <mergeCell ref="F588:G588"/>
    <mergeCell ref="B590:G590"/>
    <mergeCell ref="D591:G591"/>
    <mergeCell ref="B574:G574"/>
    <mergeCell ref="D575:G575"/>
    <mergeCell ref="F576:G576"/>
    <mergeCell ref="F578:G578"/>
    <mergeCell ref="F580:G580"/>
    <mergeCell ref="B582:G582"/>
    <mergeCell ref="D568:E568"/>
    <mergeCell ref="F568:G568"/>
    <mergeCell ref="D570:E570"/>
    <mergeCell ref="F570:G570"/>
    <mergeCell ref="D572:E572"/>
    <mergeCell ref="F572:G572"/>
    <mergeCell ref="D560:E560"/>
    <mergeCell ref="F560:G560"/>
    <mergeCell ref="F562:G562"/>
    <mergeCell ref="F564:G564"/>
    <mergeCell ref="B566:G566"/>
    <mergeCell ref="D567:G567"/>
    <mergeCell ref="D552:E552"/>
    <mergeCell ref="F552:G552"/>
    <mergeCell ref="F554:G554"/>
    <mergeCell ref="F556:G556"/>
    <mergeCell ref="B558:G558"/>
    <mergeCell ref="D559:G559"/>
    <mergeCell ref="D544:E544"/>
    <mergeCell ref="F544:G544"/>
    <mergeCell ref="F546:G546"/>
    <mergeCell ref="F548:G548"/>
    <mergeCell ref="B550:G550"/>
    <mergeCell ref="D551:G551"/>
    <mergeCell ref="A538:G538"/>
    <mergeCell ref="A539:G539"/>
    <mergeCell ref="A540:G540"/>
    <mergeCell ref="A541:G541"/>
    <mergeCell ref="B542:G542"/>
    <mergeCell ref="D543:G543"/>
    <mergeCell ref="A512:G512"/>
    <mergeCell ref="B513:G513"/>
    <mergeCell ref="B514:G514"/>
    <mergeCell ref="B515:G515"/>
    <mergeCell ref="H515:I515"/>
    <mergeCell ref="B516:G516"/>
    <mergeCell ref="D473:G473"/>
    <mergeCell ref="B508:G508"/>
    <mergeCell ref="A509:G509"/>
    <mergeCell ref="A510:E510"/>
    <mergeCell ref="F510:G510"/>
    <mergeCell ref="A511:G511"/>
    <mergeCell ref="D467:G467"/>
    <mergeCell ref="D468:G468"/>
    <mergeCell ref="D469:G469"/>
    <mergeCell ref="D470:G470"/>
    <mergeCell ref="D471:G471"/>
    <mergeCell ref="D472:G472"/>
    <mergeCell ref="D461:G461"/>
    <mergeCell ref="D462:G462"/>
    <mergeCell ref="D463:G463"/>
    <mergeCell ref="D464:G464"/>
    <mergeCell ref="D465:G465"/>
    <mergeCell ref="D466:G466"/>
    <mergeCell ref="A443:D443"/>
    <mergeCell ref="A455:G455"/>
    <mergeCell ref="D456:G456"/>
    <mergeCell ref="D457:G457"/>
    <mergeCell ref="D458:G458"/>
    <mergeCell ref="D459:G459"/>
    <mergeCell ref="B435:C435"/>
    <mergeCell ref="D435:F435"/>
    <mergeCell ref="B436:C436"/>
    <mergeCell ref="D436:F436"/>
    <mergeCell ref="A438:G438"/>
    <mergeCell ref="A442:D442"/>
    <mergeCell ref="E427:G427"/>
    <mergeCell ref="B430:C430"/>
    <mergeCell ref="B431:C431"/>
    <mergeCell ref="B432:C432"/>
    <mergeCell ref="B433:C433"/>
    <mergeCell ref="B434:C434"/>
    <mergeCell ref="B424:B425"/>
    <mergeCell ref="C424:D424"/>
    <mergeCell ref="E424:G424"/>
    <mergeCell ref="C425:D425"/>
    <mergeCell ref="E425:G425"/>
    <mergeCell ref="E426:G426"/>
    <mergeCell ref="A414:D416"/>
    <mergeCell ref="A418:G418"/>
    <mergeCell ref="A420:G420"/>
    <mergeCell ref="A421:G421"/>
    <mergeCell ref="A422:G422"/>
    <mergeCell ref="F423:G423"/>
    <mergeCell ref="A391:A395"/>
    <mergeCell ref="A396:A400"/>
    <mergeCell ref="E402:G402"/>
    <mergeCell ref="E408:G408"/>
    <mergeCell ref="B410:G410"/>
    <mergeCell ref="A411:G411"/>
    <mergeCell ref="A358:G358"/>
    <mergeCell ref="A366:A370"/>
    <mergeCell ref="A371:A375"/>
    <mergeCell ref="A376:A380"/>
    <mergeCell ref="A381:A385"/>
    <mergeCell ref="A386:A390"/>
    <mergeCell ref="D352:E352"/>
    <mergeCell ref="F352:G352"/>
    <mergeCell ref="D354:E354"/>
    <mergeCell ref="F354:G354"/>
    <mergeCell ref="D356:E356"/>
    <mergeCell ref="F356:G356"/>
    <mergeCell ref="D343:G343"/>
    <mergeCell ref="F344:G344"/>
    <mergeCell ref="F346:G346"/>
    <mergeCell ref="F348:G348"/>
    <mergeCell ref="B350:G350"/>
    <mergeCell ref="D351:G351"/>
    <mergeCell ref="B334:G334"/>
    <mergeCell ref="D335:G335"/>
    <mergeCell ref="F336:G336"/>
    <mergeCell ref="F338:G338"/>
    <mergeCell ref="F340:G340"/>
    <mergeCell ref="B342:G342"/>
    <mergeCell ref="D327:G327"/>
    <mergeCell ref="D328:E328"/>
    <mergeCell ref="F328:G328"/>
    <mergeCell ref="D330:E330"/>
    <mergeCell ref="F330:G330"/>
    <mergeCell ref="D332:E332"/>
    <mergeCell ref="F332:G332"/>
    <mergeCell ref="D319:G319"/>
    <mergeCell ref="D320:E320"/>
    <mergeCell ref="F320:G320"/>
    <mergeCell ref="F322:G322"/>
    <mergeCell ref="F324:G324"/>
    <mergeCell ref="B326:G326"/>
    <mergeCell ref="D311:G311"/>
    <mergeCell ref="D312:E312"/>
    <mergeCell ref="F312:G312"/>
    <mergeCell ref="F314:G314"/>
    <mergeCell ref="F316:G316"/>
    <mergeCell ref="B318:G318"/>
    <mergeCell ref="D303:G303"/>
    <mergeCell ref="D304:E304"/>
    <mergeCell ref="F304:G304"/>
    <mergeCell ref="F306:G306"/>
    <mergeCell ref="F308:G308"/>
    <mergeCell ref="B310:G310"/>
    <mergeCell ref="B276:G276"/>
    <mergeCell ref="A298:G298"/>
    <mergeCell ref="A299:G299"/>
    <mergeCell ref="A300:G300"/>
    <mergeCell ref="A301:G301"/>
    <mergeCell ref="B302:G302"/>
    <mergeCell ref="A271:G271"/>
    <mergeCell ref="A272:G272"/>
    <mergeCell ref="B273:G273"/>
    <mergeCell ref="B274:G274"/>
    <mergeCell ref="B275:G275"/>
    <mergeCell ref="H275:I275"/>
    <mergeCell ref="D231:G231"/>
    <mergeCell ref="D232:G232"/>
    <mergeCell ref="D233:G233"/>
    <mergeCell ref="B268:G268"/>
    <mergeCell ref="A269:G269"/>
    <mergeCell ref="A270:E270"/>
    <mergeCell ref="F270:G270"/>
    <mergeCell ref="D225:G225"/>
    <mergeCell ref="D226:G226"/>
    <mergeCell ref="D227:G227"/>
    <mergeCell ref="D228:G228"/>
    <mergeCell ref="D229:G229"/>
    <mergeCell ref="D230:G230"/>
    <mergeCell ref="D218:G218"/>
    <mergeCell ref="D220:G220"/>
    <mergeCell ref="D221:G221"/>
    <mergeCell ref="D222:G222"/>
    <mergeCell ref="D223:G223"/>
    <mergeCell ref="D224:G224"/>
    <mergeCell ref="A203:D203"/>
    <mergeCell ref="A204:D204"/>
    <mergeCell ref="A214:G214"/>
    <mergeCell ref="D215:G215"/>
    <mergeCell ref="D216:G216"/>
    <mergeCell ref="D217:G217"/>
    <mergeCell ref="B195:C195"/>
    <mergeCell ref="B196:C196"/>
    <mergeCell ref="D196:F196"/>
    <mergeCell ref="B197:C197"/>
    <mergeCell ref="D197:F197"/>
    <mergeCell ref="A199:G199"/>
    <mergeCell ref="E187:G187"/>
    <mergeCell ref="E188:G188"/>
    <mergeCell ref="B191:C191"/>
    <mergeCell ref="B192:C192"/>
    <mergeCell ref="B193:C193"/>
    <mergeCell ref="B194:C194"/>
    <mergeCell ref="A181:G181"/>
    <mergeCell ref="A182:G182"/>
    <mergeCell ref="A183:G183"/>
    <mergeCell ref="F184:G184"/>
    <mergeCell ref="B185:B186"/>
    <mergeCell ref="C185:D185"/>
    <mergeCell ref="E185:G185"/>
    <mergeCell ref="C186:D186"/>
    <mergeCell ref="E186:G186"/>
    <mergeCell ref="A159:A162"/>
    <mergeCell ref="E164:G164"/>
    <mergeCell ref="B171:G171"/>
    <mergeCell ref="A172:G172"/>
    <mergeCell ref="A175:D177"/>
    <mergeCell ref="A179:G179"/>
    <mergeCell ref="A131:G131"/>
    <mergeCell ref="A139:A142"/>
    <mergeCell ref="A143:A146"/>
    <mergeCell ref="A147:A150"/>
    <mergeCell ref="A151:A154"/>
    <mergeCell ref="A155:A158"/>
    <mergeCell ref="D125:E125"/>
    <mergeCell ref="F125:G125"/>
    <mergeCell ref="D127:E127"/>
    <mergeCell ref="F127:G127"/>
    <mergeCell ref="D129:E129"/>
    <mergeCell ref="F129:G129"/>
    <mergeCell ref="D116:G116"/>
    <mergeCell ref="F117:G117"/>
    <mergeCell ref="F119:G119"/>
    <mergeCell ref="F121:G121"/>
    <mergeCell ref="B123:G123"/>
    <mergeCell ref="D124:G124"/>
    <mergeCell ref="B107:G107"/>
    <mergeCell ref="D108:G108"/>
    <mergeCell ref="F109:G109"/>
    <mergeCell ref="F111:G111"/>
    <mergeCell ref="F113:G113"/>
    <mergeCell ref="B115:G115"/>
    <mergeCell ref="D101:E101"/>
    <mergeCell ref="F101:G101"/>
    <mergeCell ref="D103:E103"/>
    <mergeCell ref="F103:G103"/>
    <mergeCell ref="D105:E105"/>
    <mergeCell ref="F105:G105"/>
    <mergeCell ref="D93:E93"/>
    <mergeCell ref="F93:G93"/>
    <mergeCell ref="F95:G95"/>
    <mergeCell ref="F97:G97"/>
    <mergeCell ref="B99:G99"/>
    <mergeCell ref="D100:G100"/>
    <mergeCell ref="D85:E85"/>
    <mergeCell ref="F85:G85"/>
    <mergeCell ref="F87:G87"/>
    <mergeCell ref="F89:G89"/>
    <mergeCell ref="B91:G91"/>
    <mergeCell ref="D92:G92"/>
    <mergeCell ref="D77:E77"/>
    <mergeCell ref="F77:G77"/>
    <mergeCell ref="F79:G79"/>
    <mergeCell ref="F81:G81"/>
    <mergeCell ref="B83:G83"/>
    <mergeCell ref="D84:G84"/>
    <mergeCell ref="A71:G71"/>
    <mergeCell ref="A72:G72"/>
    <mergeCell ref="A73:G73"/>
    <mergeCell ref="A74:G74"/>
    <mergeCell ref="B75:G75"/>
    <mergeCell ref="D76:G76"/>
    <mergeCell ref="A40:G40"/>
    <mergeCell ref="B41:G41"/>
    <mergeCell ref="B42:G42"/>
    <mergeCell ref="B43:G43"/>
    <mergeCell ref="H43:I43"/>
    <mergeCell ref="B44:G44"/>
    <mergeCell ref="A1:G1"/>
    <mergeCell ref="B36:G36"/>
    <mergeCell ref="A37:G37"/>
    <mergeCell ref="A38:E38"/>
    <mergeCell ref="F38:G38"/>
    <mergeCell ref="A39:G39"/>
  </mergeCells>
  <hyperlinks>
    <hyperlink ref="H43" r:id="rId1"/>
    <hyperlink ref="H42" r:id="rId2"/>
    <hyperlink ref="H41" r:id="rId3"/>
    <hyperlink ref="H275" r:id="rId4"/>
    <hyperlink ref="H274" r:id="rId5"/>
    <hyperlink ref="H273" r:id="rId6"/>
    <hyperlink ref="H515" r:id="rId7"/>
    <hyperlink ref="H514" r:id="rId8"/>
    <hyperlink ref="H513" r:id="rId9"/>
    <hyperlink ref="E524" r:id="rId10"/>
    <hyperlink ref="F524" r:id="rId11"/>
    <hyperlink ref="G524" r:id="rId12"/>
    <hyperlink ref="H751" r:id="rId13"/>
    <hyperlink ref="H750" r:id="rId14"/>
    <hyperlink ref="H749" r:id="rId15"/>
    <hyperlink ref="H991" r:id="rId16"/>
    <hyperlink ref="H990" r:id="rId17"/>
    <hyperlink ref="H989" r:id="rId18"/>
    <hyperlink ref="H1235" r:id="rId19"/>
    <hyperlink ref="H1234" r:id="rId20"/>
    <hyperlink ref="H1233" r:id="rId21"/>
    <hyperlink ref="H1477" r:id="rId22"/>
    <hyperlink ref="H1476" r:id="rId23"/>
    <hyperlink ref="H1475" r:id="rId24"/>
    <hyperlink ref="H1719" r:id="rId25"/>
    <hyperlink ref="H1718" r:id="rId26"/>
    <hyperlink ref="H1717" r:id="rId27"/>
    <hyperlink ref="H1963" r:id="rId28"/>
    <hyperlink ref="H1962" r:id="rId29"/>
    <hyperlink ref="H1961" r:id="rId30"/>
    <hyperlink ref="E1972" r:id="rId31"/>
    <hyperlink ref="F1972" r:id="rId32"/>
    <hyperlink ref="G1972" r:id="rId33"/>
    <hyperlink ref="H2205" r:id="rId34"/>
    <hyperlink ref="H2204" r:id="rId35"/>
    <hyperlink ref="H2203" r:id="rId36"/>
    <hyperlink ref="E2214" r:id="rId37"/>
    <hyperlink ref="F2214" r:id="rId38"/>
    <hyperlink ref="H2438" r:id="rId39"/>
    <hyperlink ref="H2437" r:id="rId40"/>
    <hyperlink ref="H2436" r:id="rId41"/>
    <hyperlink ref="H2680" r:id="rId42"/>
    <hyperlink ref="H2679" r:id="rId43"/>
    <hyperlink ref="H2678" r:id="rId44"/>
    <hyperlink ref="H3013" r:id="rId45"/>
    <hyperlink ref="H3012" r:id="rId46"/>
    <hyperlink ref="H3011" r:id="rId47"/>
    <hyperlink ref="H3252" r:id="rId48"/>
    <hyperlink ref="H3251" r:id="rId49"/>
    <hyperlink ref="H3250" r:id="rId50"/>
    <hyperlink ref="E3261" r:id="rId51"/>
    <hyperlink ref="F3261" r:id="rId52"/>
  </hyperlinks>
  <pageMargins left="0.70866141732283472" right="0.51181102362204722" top="0.55118110236220474" bottom="0.55118110236220474" header="0.31496062992125984" footer="0.31496062992125984"/>
  <pageSetup paperSize="9" firstPageNumber="21" orientation="landscape" useFirstPageNumber="1" r:id="rId53"/>
  <headerFooter>
    <oddFooter>&amp;C&amp;P</oddFooter>
  </headerFooter>
  <drawing r:id="rId5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Bảng tổng hợp kết quả</vt:lpstr>
      <vt:lpstr>Phiếu TSSS 1</vt:lpstr>
      <vt:lpstr>Phiếu TSSS 2</vt:lpstr>
      <vt:lpstr>Phiếu TSSS 3</vt:lpstr>
      <vt:lpstr>oo too con</vt:lpstr>
      <vt:lpstr>Bảng tổng hợp kết quả (2)</vt:lpstr>
      <vt:lpstr>xe tai</vt:lpstr>
      <vt:lpstr>'Phiếu TSSS 1'!Print_Area</vt:lpstr>
      <vt:lpstr>'Phiếu TSSS 2'!Print_Area</vt:lpstr>
      <vt:lpstr>'Phiếu TSSS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tnt store</dc:creator>
  <cp:lastModifiedBy>admin</cp:lastModifiedBy>
  <cp:lastPrinted>2024-11-22T08:10:28Z</cp:lastPrinted>
  <dcterms:created xsi:type="dcterms:W3CDTF">2023-06-19T03:32:25Z</dcterms:created>
  <dcterms:modified xsi:type="dcterms:W3CDTF">2026-04-28T06:48:50Z</dcterms:modified>
</cp:coreProperties>
</file>